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รายงานผลพัฒนาบุคลากร 2 2567\"/>
    </mc:Choice>
  </mc:AlternateContent>
  <bookViews>
    <workbookView xWindow="-120" yWindow="-120" windowWidth="19410" windowHeight="11010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เก็บข้อมูลHRD!$A$6:$P$70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เก็บข้อมูลHRD!$A$1:$M$70</definedName>
    <definedName name="_xlnm.Print_Area" localSheetId="1">สรุปผลHRD!$A$1:$N$24</definedName>
    <definedName name="_xlnm.Print_Titles" localSheetId="0">เก็บข้อมูลHRD!$6:$6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<sst xmlns="http://schemas.openxmlformats.org/spreadsheetml/2006/main" count="805" uniqueCount="173">
  <si>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</si>
  <si>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</si>
  <si>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</si>
  <si>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</si>
  <si>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</si>
  <si>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</si>
  <si>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</si>
  <si>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</si>
  <si>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</si>
  <si>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</si>
  <si>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</si>
  <si>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</si>
  <si>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</si>
  <si>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</si>
  <si>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</si>
  <si>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</si>
  <si>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</si>
  <si>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</si>
  <si>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</si>
  <si>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</si>
  <si>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</si>
  <si>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</si>
  <si>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</si>
  <si>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</si>
  <si>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</si>
  <si>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</si>
  <si>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</si>
  <si>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</si>
  <si>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</si>
  <si>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</si>
  <si>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</si>
  <si>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</si>
  <si>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</si>
  <si>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</si>
  <si>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</si>
  <si>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</si>
  <si>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</si>
  <si>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</si>
  <si>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</si>
  <si>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</si>
  <si>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</si>
  <si>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</si>
  <si>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</si>
  <si>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</si>
  <si>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</si>
  <si>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</si>
  <si>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</si>
  <si>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</si>
  <si>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</si>
  <si>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</si>
  <si>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</si>
  <si>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</si>
  <si>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</si>
  <si>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</si>
  <si>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</si>
  <si>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</si>
  <si>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</si>
  <si>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</si>
  <si>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</si>
  <si>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</si>
  <si>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</si>
  <si>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</si>
  <si>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</si>
  <si>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</si>
  <si>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</si>
  <si>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</si>
  <si>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</si>
  <si>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</si>
  <si>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</si>
  <si>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</si>
  <si>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</si>
  <si>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</si>
  <si>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</si>
  <si>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</si>
  <si>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</si>
  <si>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</si>
  <si>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</si>
  <si>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</si>
  <si>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สำนักงานศุสัตว์จังหวัดเพชรบุรี</t>
  </si>
  <si>
    <t>นางนิภารัตน์ เดชวัน</t>
  </si>
  <si>
    <t>นางสาวสุทธาทิพย์ แก้วแหวน</t>
  </si>
  <si>
    <t>เจ้าพนักงานธุรการอาวุโส</t>
  </si>
  <si>
    <t>นางสาวนิตยา ทองคำ</t>
  </si>
  <si>
    <t>เจ้าพนักงานการเงินและบัญชีชำนาญงาน</t>
  </si>
  <si>
    <t>นายนาธาร ปานอุทัย</t>
  </si>
  <si>
    <t>เจ้าพนักงานสัตวบาลอาวุโส</t>
  </si>
  <si>
    <t>นายพิพัฒนะ เครือชาลี</t>
  </si>
  <si>
    <t>เจ้าพนักงานสัตวบาลปฏิบัติงาน</t>
  </si>
  <si>
    <t>นางสาวจารุวรรณ เหรียญปรีชา</t>
  </si>
  <si>
    <t>นายสัตวแพทย์ชำนาญการ รักษาราชการแทนปศุสัตว์อำเภอแก่งกระจาน</t>
  </si>
  <si>
    <t>นายอติกัณต์ หว่านพืช</t>
  </si>
  <si>
    <t>นายสุระพงษ์ ธีวีระปัญญา</t>
  </si>
  <si>
    <t>นายสัตวแพทย์ชำนาญการพิเศษ</t>
  </si>
  <si>
    <t>นางสาวกมลชนก ศรีเอียง</t>
  </si>
  <si>
    <t>นายสัตวแพทย์ชำนาญการรักษาราชการแทนปศุสัตว์อำเภอแก่งกระจาน</t>
  </si>
  <si>
    <t>นางสาวณิชกานต์ ค่อมบุญ</t>
  </si>
  <si>
    <t>นางสาวภัทรกร ชื่นโกมล</t>
  </si>
  <si>
    <t>นักวิชาการสัตวบาลชำนาญการ</t>
  </si>
  <si>
    <t>นางสาวอัญชลี สีกุหลาบ</t>
  </si>
  <si>
    <t>นักวิชาการสัตวบาลชำนาญการ ปฏบัติงานในฐานะหัวหน้างานปศุสัตว์</t>
  </si>
  <si>
    <t>นายนพดล พูลศักดิ์</t>
  </si>
  <si>
    <t>นายสมขิ่น หงคงคา</t>
  </si>
  <si>
    <t>ปศุสัตว์อำเภอหนองหญาปล้อง(เจ้าพนักงานสัตวบาลชำนาญงาน)</t>
  </si>
  <si>
    <t>นายธีรพัณ สัจจาศีล</t>
  </si>
  <si>
    <t>นายอิสรา  หล้าสุดตา</t>
  </si>
  <si>
    <t xml:space="preserve">ปศุสัตว์อำเภอเมืองเพชรบุรี(สัตวแพทย์อาวุโส) </t>
  </si>
  <si>
    <t>นายภวัต เพชรพราย</t>
  </si>
  <si>
    <t>สัตวแพทย์ชำนาญงาน</t>
  </si>
  <si>
    <t>นายธนพล สิงห์โต</t>
  </si>
  <si>
    <t>ปศุสัตว์อำเภอเขาย้อย(สัตวแพทย์อาวุโส)</t>
  </si>
  <si>
    <t>พ.ต.ท.นิธินันท์  นาคบุรี</t>
  </si>
  <si>
    <t>ปศุสัตว์อำเภอชะอำ(นายสัตวแพทย์ชำนาญการ)</t>
  </si>
  <si>
    <t>นายประชุม เกตุพยัคฆ์</t>
  </si>
  <si>
    <t>ปศุสัตว์อำเภอท่ายาง(สัตวแพทย์อาวุโส)</t>
  </si>
  <si>
    <t>นายชาญณรงค์ จัดนอก</t>
  </si>
  <si>
    <t>เจ้าพนักงานสัตวบาลชำนาญงาน</t>
  </si>
  <si>
    <t>นายมานะ  บุตรเพชร</t>
  </si>
  <si>
    <t>ปศุสัตว์อำเภอบ้านลาด(สัตวแพทย์อาวุโส)</t>
  </si>
  <si>
    <t>นายอารี  แก้วศรีนวม</t>
  </si>
  <si>
    <t>เจ้าพนักงานสัตวบาลชำนาญงาน ช่วยราชการฝ่ายบริหารทั่วไป</t>
  </si>
  <si>
    <t>นายทีปกร  บัวชู</t>
  </si>
  <si>
    <t>นางสาวสุรภี  สุภาพ</t>
  </si>
  <si>
    <t>นางสาววรพิชชา จันทร์เจริญกิจ</t>
  </si>
  <si>
    <t>นางสาวชฎาพร ชัยเด่น</t>
  </si>
  <si>
    <t>นายศักดิ์ สิทธิสาตร์</t>
  </si>
  <si>
    <t>e-Learning</t>
  </si>
  <si>
    <t>มค 67- พ.ค 67</t>
  </si>
  <si>
    <t>มี</t>
  </si>
  <si>
    <t>นางสาวดวงกมล  พงษ์รอด</t>
  </si>
  <si>
    <t>เจ้าพนักงานธุรการ</t>
  </si>
  <si>
    <t>นางสาวอุไรวรรณ  ขลิบทอง</t>
  </si>
  <si>
    <t>เจ้าหน้าที่ระบบงานคอมฯ</t>
  </si>
  <si>
    <t>นายกฤติพงศ์ ดิษฐลำดับ</t>
  </si>
  <si>
    <t>นักวิเคราะห์นโยบายและแผน</t>
  </si>
  <si>
    <t>นางสาวทุมมา  พรมมา</t>
  </si>
  <si>
    <t>เจ้าพนักงานสัตวบาล</t>
  </si>
  <si>
    <t>นายวุฒิพงษ์   กระทุ่มศรี</t>
  </si>
  <si>
    <t>นายพิสุทธิ์  เกตุลา</t>
  </si>
  <si>
    <t>นายพรพจน์   ฉิมฉลอง</t>
  </si>
  <si>
    <t>นางสาวศริญญา  ศรีแก้ว</t>
  </si>
  <si>
    <t>พนักงานผู้ช่วยสัตวบาล</t>
  </si>
  <si>
    <t>นางสาวนารีรัตน์  สินทรัพย์</t>
  </si>
  <si>
    <t>นักวิชาการสัตวบาล</t>
  </si>
  <si>
    <t>นางสาวพิมพร พรมมา</t>
  </si>
  <si>
    <t>นายธนชัย เชิดชำนาญ</t>
  </si>
  <si>
    <t>นางสาวยุกานดา พันธุ์แก้ว</t>
  </si>
  <si>
    <t>นายณัฐพงศ์  อินทร์สวัสดิ์</t>
  </si>
  <si>
    <t>นายณัฐพล  ศรีจันทร์</t>
  </si>
  <si>
    <t>นางสาวบุญเตือน  ศรีจันทร์</t>
  </si>
  <si>
    <t>นายระบิล  สินเพราะ</t>
  </si>
  <si>
    <t>นายอมรเทพ สาลีกุล</t>
  </si>
  <si>
    <t>นายชัชวาลย์  คล้ายสังข์</t>
  </si>
  <si>
    <t>นางบุญรักษา  คำผง</t>
  </si>
  <si>
    <t>นายไพโรจน์  ศรีสว่าง</t>
  </si>
  <si>
    <t>นายประถมชัย   ทองหวี</t>
  </si>
  <si>
    <t>นายบุญมี  โพธิ์ทอง</t>
  </si>
  <si>
    <t>นายพชร บัวสุวรรณ์</t>
  </si>
  <si>
    <t>นางสาวตุ้ม   ศรีจันทร์</t>
  </si>
  <si>
    <t>นายไพโรจน์   สินเหลือ</t>
  </si>
  <si>
    <t>นายมรรษพล สังข์มิตร</t>
  </si>
  <si>
    <t>นายพิพัฒน์  เพิ่มทองมาก</t>
  </si>
  <si>
    <t>นางสาวดาราวรรณ  รักเกาะ</t>
  </si>
  <si>
    <t>นายประสิทธิ์  สอาดนัก</t>
  </si>
  <si>
    <t>นางสาวพรมณี ปิ่นทอง</t>
  </si>
  <si>
    <t>นายธีระ เกตุพยัคฆ์</t>
  </si>
  <si>
    <t>นายศรศักดิ์    เดชวัน</t>
  </si>
  <si>
    <t>นายรัชพล  สีทัพ</t>
  </si>
  <si>
    <t>นายมารุต  สมใจ</t>
  </si>
  <si>
    <t>นายผ่อง    ตรีเพชร</t>
  </si>
  <si>
    <t>นายธีรศักดิ์ พงษ์สระพัง</t>
  </si>
  <si>
    <t>สร้างวิทยากรผู้นำการเปลี่ยนแปลงสู่สังคมไม่ทนต่อการทุจริต</t>
  </si>
  <si>
    <t>กฎหมาย/กฎระเบียบฯ</t>
  </si>
  <si>
    <t>สำนักต้านทุจริตศึกษา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</si>
</sst>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60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sz val="10"/>
      <color indexed="8"/>
      <name val="Tahoma"/>
      <family val="2"/>
    </font>
    <font>
      <sz val="14"/>
      <color indexed="8"/>
      <name val="TH SarabunENG"/>
      <family val="2"/>
    </font>
    <font>
      <sz val="14"/>
      <color theme="1"/>
      <name val="TH SarabunENG"/>
      <family val="2"/>
    </font>
    <font>
      <sz val="14"/>
      <name val="TH SarabunENG"/>
      <family val="2"/>
    </font>
    <font>
      <sz val="14"/>
      <name val="TH SarabunTHAI"/>
      <family val="2"/>
    </font>
    <font>
      <sz val="14"/>
      <color theme="1"/>
      <name val="TH SarabunTHA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54" fillId="0" borderId="0"/>
  </cellStyleXfs>
  <cellXfs count="176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Font="1" applyFill="1" applyAlignment="1">
      <alignment horizontal="center"/>
    </xf>
    <xf numFmtId="43" fontId="5" fillId="2" borderId="0" xfId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88" fontId="16" fillId="0" borderId="0" xfId="0" applyNumberFormat="1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87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8" fillId="2" borderId="0" xfId="0" applyFont="1" applyFill="1" applyAlignment="1">
      <alignment vertical="top"/>
    </xf>
    <xf numFmtId="43" fontId="1" fillId="2" borderId="0" xfId="1" applyFont="1" applyFill="1" applyAlignment="1" applyProtection="1">
      <alignment horizontal="center"/>
    </xf>
    <xf numFmtId="0" fontId="1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right" vertical="center" shrinkToFit="1"/>
    </xf>
    <xf numFmtId="0" fontId="26" fillId="2" borderId="0" xfId="0" applyFont="1" applyFill="1" applyAlignment="1">
      <alignment horizontal="right" vertical="center" wrapText="1"/>
    </xf>
    <xf numFmtId="43" fontId="5" fillId="2" borderId="0" xfId="1" applyFont="1" applyFill="1" applyAlignment="1" applyProtection="1">
      <alignment horizontal="center" vertical="center" shrinkToFi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187" fontId="5" fillId="0" borderId="5" xfId="0" applyNumberFormat="1" applyFont="1" applyBorder="1" applyAlignment="1" applyProtection="1">
      <alignment vertical="center" shrinkToFit="1"/>
      <protection locked="0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43" fontId="5" fillId="0" borderId="5" xfId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Font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88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 shrinkToFit="1"/>
    </xf>
    <xf numFmtId="187" fontId="2" fillId="2" borderId="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Alignment="1" applyProtection="1">
      <alignment vertical="center" shrinkToFit="1"/>
      <protection locked="0"/>
    </xf>
    <xf numFmtId="0" fontId="52" fillId="2" borderId="0" xfId="0" applyFont="1" applyFill="1" applyAlignment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Alignment="1">
      <alignment vertical="center" shrinkToFit="1"/>
    </xf>
    <xf numFmtId="0" fontId="55" fillId="0" borderId="4" xfId="2" applyFont="1" applyFill="1" applyBorder="1" applyAlignment="1" applyProtection="1">
      <alignment horizontal="left" shrinkToFit="1"/>
      <protection hidden="1"/>
    </xf>
    <xf numFmtId="0" fontId="55" fillId="0" borderId="4" xfId="2" applyFont="1" applyFill="1" applyBorder="1" applyAlignment="1" applyProtection="1">
      <alignment shrinkToFit="1"/>
      <protection hidden="1"/>
    </xf>
    <xf numFmtId="0" fontId="55" fillId="0" borderId="5" xfId="2" applyFont="1" applyFill="1" applyBorder="1" applyAlignment="1" applyProtection="1">
      <alignment horizontal="left" shrinkToFit="1"/>
      <protection hidden="1"/>
    </xf>
    <xf numFmtId="0" fontId="56" fillId="0" borderId="4" xfId="0" applyFont="1" applyBorder="1" applyAlignment="1">
      <alignment shrinkToFit="1"/>
    </xf>
    <xf numFmtId="0" fontId="56" fillId="0" borderId="0" xfId="0" applyFont="1" applyAlignment="1">
      <alignment shrinkToFit="1"/>
    </xf>
    <xf numFmtId="0" fontId="57" fillId="0" borderId="4" xfId="0" applyFont="1" applyFill="1" applyBorder="1" applyAlignment="1" applyProtection="1">
      <alignment horizontal="left" shrinkToFit="1"/>
      <protection hidden="1"/>
    </xf>
    <xf numFmtId="0" fontId="58" fillId="0" borderId="4" xfId="0" applyFont="1" applyBorder="1" applyAlignment="1">
      <alignment shrinkToFit="1"/>
    </xf>
    <xf numFmtId="0" fontId="59" fillId="0" borderId="0" xfId="0" applyFont="1" applyAlignment="1">
      <alignment shrinkToFit="1"/>
    </xf>
    <xf numFmtId="0" fontId="59" fillId="0" borderId="4" xfId="0" applyFont="1" applyBorder="1" applyAlignment="1">
      <alignment shrinkToFit="1"/>
    </xf>
    <xf numFmtId="0" fontId="53" fillId="0" borderId="1" xfId="0" applyFont="1" applyBorder="1" applyAlignment="1" applyProtection="1">
      <alignment horizontal="center" vertical="center" wrapText="1" shrinkToFit="1"/>
      <protection locked="0"/>
    </xf>
    <xf numFmtId="0" fontId="53" fillId="0" borderId="3" xfId="0" applyFont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right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right" vertical="center"/>
    </xf>
    <xf numFmtId="0" fontId="13" fillId="0" borderId="0" xfId="0" applyFont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3" fillId="2" borderId="5" xfId="0" applyFont="1" applyFill="1" applyBorder="1" applyAlignment="1">
      <alignment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3">
    <cellStyle name="เครื่องหมายจุลภาค" xfId="1" builtinId="3"/>
    <cellStyle name="ปกติ" xfId="0" builtinId="0"/>
    <cellStyle name="ปกติ_Sheet1" xfId="2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=""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70"/>
  <sheetViews>
    <sheetView showGridLines="0" tabSelected="1" topLeftCell="D1" zoomScale="150" zoomScaleNormal="150" zoomScaleSheetLayoutView="90" zoomScalePageLayoutView="120" workbookViewId="0">
      <pane ySplit="6" topLeftCell="A13" activePane="bottomLeft" state="frozen"/>
      <selection pane="bottomLeft" activeCell="M5" sqref="M5"/>
    </sheetView>
  </sheetViews>
  <sheetFormatPr defaultColWidth="9" defaultRowHeight="21.95" customHeight="1" x14ac:dyDescent="0.2"/>
  <cols>
    <col min="1" max="1" width="3.125" style="70" customWidth="1"/>
    <col min="2" max="2" width="19.125" style="71" customWidth="1"/>
    <col min="3" max="3" width="14.125" style="72" customWidth="1"/>
    <col min="4" max="4" width="8.125" style="72" customWidth="1"/>
    <col min="5" max="5" width="25.5" style="72" customWidth="1"/>
    <col min="6" max="6" width="13.5" style="72" customWidth="1"/>
    <col min="7" max="7" width="12.5" style="72" customWidth="1"/>
    <col min="8" max="8" width="8.375" style="70" customWidth="1"/>
    <col min="9" max="9" width="7" style="72" customWidth="1"/>
    <col min="10" max="10" width="7" style="73" customWidth="1"/>
    <col min="11" max="11" width="6" style="74" customWidth="1"/>
    <col min="12" max="12" width="5.5" style="70" customWidth="1"/>
    <col min="13" max="13" width="5.625" style="75" customWidth="1"/>
    <col min="14" max="14" width="7.5" style="3" customWidth="1"/>
    <col min="15" max="16384" width="9" style="3"/>
  </cols>
  <sheetData>
    <row r="1" spans="1:15" s="12" customFormat="1" ht="4.5" customHeight="1" x14ac:dyDescent="0.6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0"/>
      <c r="O1" s="11"/>
    </row>
    <row r="2" spans="1:15" s="12" customFormat="1" ht="27.75" customHeight="1" x14ac:dyDescent="0.65">
      <c r="A2" s="7"/>
      <c r="B2" s="31" t="s">
        <v>54</v>
      </c>
      <c r="C2" s="117" t="s">
        <v>78</v>
      </c>
      <c r="D2" s="118"/>
      <c r="E2" s="119" t="s">
        <v>73</v>
      </c>
      <c r="F2" s="119"/>
      <c r="G2" s="119"/>
      <c r="H2" s="119"/>
      <c r="I2" s="119"/>
      <c r="J2" s="119"/>
      <c r="K2" s="119"/>
      <c r="L2" s="119"/>
      <c r="M2" s="119"/>
    </row>
    <row r="3" spans="1:15" s="12" customFormat="1" ht="5.25" customHeight="1" x14ac:dyDescent="0.4">
      <c r="A3" s="7"/>
      <c r="B3" s="5"/>
      <c r="C3" s="5" t="s">
        <v>55</v>
      </c>
      <c r="D3" s="5"/>
      <c r="E3" s="2"/>
      <c r="F3" s="2"/>
      <c r="G3" s="2"/>
      <c r="H3" s="2"/>
      <c r="I3" s="2"/>
      <c r="J3" s="13"/>
      <c r="K3" s="49"/>
      <c r="L3" s="2"/>
      <c r="M3" s="50"/>
    </row>
    <row r="4" spans="1:15" s="12" customFormat="1" ht="27.75" x14ac:dyDescent="0.4">
      <c r="A4" s="8"/>
      <c r="B4" s="122" t="s">
        <v>59</v>
      </c>
      <c r="C4" s="122"/>
      <c r="D4" s="88">
        <v>28</v>
      </c>
      <c r="E4" s="51" t="s">
        <v>60</v>
      </c>
      <c r="F4" s="88">
        <v>36</v>
      </c>
      <c r="G4" s="52" t="s">
        <v>47</v>
      </c>
      <c r="H4" s="105">
        <v>2567</v>
      </c>
      <c r="I4" s="102" t="s">
        <v>75</v>
      </c>
      <c r="J4" s="121" t="s">
        <v>79</v>
      </c>
      <c r="K4" s="121"/>
      <c r="L4" s="103" t="s">
        <v>45</v>
      </c>
      <c r="M4" s="104">
        <v>45467</v>
      </c>
    </row>
    <row r="5" spans="1:15" s="24" customFormat="1" ht="4.5" customHeight="1" x14ac:dyDescent="0.2">
      <c r="A5" s="9"/>
      <c r="B5" s="120"/>
      <c r="C5" s="120"/>
      <c r="D5" s="27"/>
      <c r="E5" s="27"/>
      <c r="F5" s="4"/>
      <c r="G5" s="6"/>
      <c r="H5" s="14"/>
      <c r="I5" s="6"/>
      <c r="J5" s="15"/>
      <c r="K5" s="53"/>
      <c r="L5" s="14"/>
      <c r="M5" s="14"/>
      <c r="N5" s="3"/>
      <c r="O5" s="3"/>
    </row>
    <row r="6" spans="1:15" s="1" customFormat="1" ht="39.75" customHeight="1" x14ac:dyDescent="0.2">
      <c r="A6" s="54" t="s">
        <v>0</v>
      </c>
      <c r="B6" s="54" t="s">
        <v>63</v>
      </c>
      <c r="C6" s="54" t="s">
        <v>1</v>
      </c>
      <c r="D6" s="55" t="s">
        <v>3</v>
      </c>
      <c r="E6" s="54" t="s">
        <v>69</v>
      </c>
      <c r="F6" s="56" t="s">
        <v>4</v>
      </c>
      <c r="G6" s="57" t="s">
        <v>5</v>
      </c>
      <c r="H6" s="54" t="s">
        <v>2</v>
      </c>
      <c r="I6" s="93" t="s">
        <v>43</v>
      </c>
      <c r="J6" s="94" t="s">
        <v>44</v>
      </c>
      <c r="K6" s="91" t="s">
        <v>71</v>
      </c>
      <c r="L6" s="92" t="s">
        <v>50</v>
      </c>
      <c r="M6" s="58" t="s">
        <v>6</v>
      </c>
    </row>
    <row r="7" spans="1:15" ht="21.95" customHeight="1" x14ac:dyDescent="0.3">
      <c r="A7" s="59"/>
      <c r="B7" s="108" t="s">
        <v>80</v>
      </c>
      <c r="C7" s="109" t="s">
        <v>81</v>
      </c>
      <c r="D7" s="60" t="s">
        <v>51</v>
      </c>
      <c r="E7" s="60" t="s">
        <v>170</v>
      </c>
      <c r="F7" s="60" t="s">
        <v>171</v>
      </c>
      <c r="G7" s="61" t="s">
        <v>125</v>
      </c>
      <c r="H7" s="59" t="s">
        <v>172</v>
      </c>
      <c r="I7" s="62" t="s">
        <v>126</v>
      </c>
      <c r="J7" s="63">
        <v>4</v>
      </c>
      <c r="K7" s="64">
        <v>0</v>
      </c>
      <c r="L7" s="59" t="s">
        <v>127</v>
      </c>
      <c r="M7" s="65">
        <v>2</v>
      </c>
    </row>
    <row r="8" spans="1:15" ht="21.95" customHeight="1" x14ac:dyDescent="0.3">
      <c r="A8" s="66"/>
      <c r="B8" s="108" t="s">
        <v>82</v>
      </c>
      <c r="C8" s="109" t="s">
        <v>83</v>
      </c>
      <c r="D8" s="67" t="s">
        <v>51</v>
      </c>
      <c r="E8" s="60" t="s">
        <v>170</v>
      </c>
      <c r="F8" s="67" t="s">
        <v>171</v>
      </c>
      <c r="G8" s="68" t="s">
        <v>125</v>
      </c>
      <c r="H8" s="59" t="s">
        <v>172</v>
      </c>
      <c r="I8" s="62" t="s">
        <v>126</v>
      </c>
      <c r="J8" s="63">
        <v>4</v>
      </c>
      <c r="K8" s="64">
        <v>0</v>
      </c>
      <c r="L8" s="59" t="s">
        <v>127</v>
      </c>
      <c r="M8" s="65">
        <v>2</v>
      </c>
    </row>
    <row r="9" spans="1:15" ht="21.95" customHeight="1" x14ac:dyDescent="0.3">
      <c r="A9" s="66"/>
      <c r="B9" s="110" t="s">
        <v>84</v>
      </c>
      <c r="C9" s="109" t="s">
        <v>85</v>
      </c>
      <c r="D9" s="67" t="s">
        <v>51</v>
      </c>
      <c r="E9" s="60" t="s">
        <v>170</v>
      </c>
      <c r="F9" s="67" t="s">
        <v>171</v>
      </c>
      <c r="G9" s="67" t="s">
        <v>125</v>
      </c>
      <c r="H9" s="59" t="s">
        <v>172</v>
      </c>
      <c r="I9" s="62" t="s">
        <v>126</v>
      </c>
      <c r="J9" s="63">
        <v>4</v>
      </c>
      <c r="K9" s="64">
        <v>0</v>
      </c>
      <c r="L9" s="59" t="s">
        <v>127</v>
      </c>
      <c r="M9" s="65">
        <v>2</v>
      </c>
    </row>
    <row r="10" spans="1:15" ht="21.95" customHeight="1" x14ac:dyDescent="0.3">
      <c r="A10" s="66"/>
      <c r="B10" s="110" t="s">
        <v>86</v>
      </c>
      <c r="C10" s="109" t="s">
        <v>87</v>
      </c>
      <c r="D10" s="67" t="s">
        <v>51</v>
      </c>
      <c r="E10" s="60" t="s">
        <v>170</v>
      </c>
      <c r="F10" s="67" t="s">
        <v>171</v>
      </c>
      <c r="G10" s="67" t="s">
        <v>125</v>
      </c>
      <c r="H10" s="59" t="s">
        <v>172</v>
      </c>
      <c r="I10" s="62" t="s">
        <v>126</v>
      </c>
      <c r="J10" s="63">
        <v>4</v>
      </c>
      <c r="K10" s="64">
        <v>0</v>
      </c>
      <c r="L10" s="59" t="s">
        <v>127</v>
      </c>
      <c r="M10" s="65">
        <v>2</v>
      </c>
    </row>
    <row r="11" spans="1:15" ht="21.95" customHeight="1" x14ac:dyDescent="0.3">
      <c r="A11" s="66"/>
      <c r="B11" s="111" t="s">
        <v>88</v>
      </c>
      <c r="C11" s="111" t="s">
        <v>89</v>
      </c>
      <c r="D11" s="67" t="s">
        <v>51</v>
      </c>
      <c r="E11" s="60" t="s">
        <v>170</v>
      </c>
      <c r="F11" s="67" t="s">
        <v>171</v>
      </c>
      <c r="G11" s="67" t="s">
        <v>125</v>
      </c>
      <c r="H11" s="59" t="s">
        <v>172</v>
      </c>
      <c r="I11" s="62" t="s">
        <v>126</v>
      </c>
      <c r="J11" s="63">
        <v>4</v>
      </c>
      <c r="K11" s="64">
        <v>0</v>
      </c>
      <c r="L11" s="59" t="s">
        <v>127</v>
      </c>
      <c r="M11" s="65">
        <v>2</v>
      </c>
    </row>
    <row r="12" spans="1:15" ht="21.95" customHeight="1" x14ac:dyDescent="0.3">
      <c r="A12" s="66"/>
      <c r="B12" s="112" t="s">
        <v>90</v>
      </c>
      <c r="C12" s="111" t="s">
        <v>66</v>
      </c>
      <c r="D12" s="67" t="s">
        <v>51</v>
      </c>
      <c r="E12" s="60" t="s">
        <v>170</v>
      </c>
      <c r="F12" s="67" t="s">
        <v>171</v>
      </c>
      <c r="G12" s="67" t="s">
        <v>125</v>
      </c>
      <c r="H12" s="59" t="s">
        <v>172</v>
      </c>
      <c r="I12" s="62" t="s">
        <v>126</v>
      </c>
      <c r="J12" s="63">
        <v>4</v>
      </c>
      <c r="K12" s="64">
        <v>0</v>
      </c>
      <c r="L12" s="59" t="s">
        <v>127</v>
      </c>
      <c r="M12" s="65">
        <v>2</v>
      </c>
    </row>
    <row r="13" spans="1:15" ht="21.95" customHeight="1" x14ac:dyDescent="0.3">
      <c r="A13" s="66"/>
      <c r="B13" s="108" t="s">
        <v>91</v>
      </c>
      <c r="C13" s="109" t="s">
        <v>92</v>
      </c>
      <c r="D13" s="67" t="s">
        <v>51</v>
      </c>
      <c r="E13" s="60" t="s">
        <v>170</v>
      </c>
      <c r="F13" s="67" t="s">
        <v>171</v>
      </c>
      <c r="G13" s="67" t="s">
        <v>125</v>
      </c>
      <c r="H13" s="59" t="s">
        <v>172</v>
      </c>
      <c r="I13" s="62" t="s">
        <v>126</v>
      </c>
      <c r="J13" s="63">
        <v>4</v>
      </c>
      <c r="K13" s="64">
        <v>0</v>
      </c>
      <c r="L13" s="59" t="s">
        <v>127</v>
      </c>
      <c r="M13" s="65">
        <v>2</v>
      </c>
    </row>
    <row r="14" spans="1:15" ht="21.95" customHeight="1" x14ac:dyDescent="0.3">
      <c r="A14" s="66"/>
      <c r="B14" s="108" t="s">
        <v>93</v>
      </c>
      <c r="C14" s="109" t="s">
        <v>94</v>
      </c>
      <c r="D14" s="67" t="s">
        <v>51</v>
      </c>
      <c r="E14" s="60" t="s">
        <v>170</v>
      </c>
      <c r="F14" s="67" t="s">
        <v>171</v>
      </c>
      <c r="G14" s="67" t="s">
        <v>125</v>
      </c>
      <c r="H14" s="59" t="s">
        <v>172</v>
      </c>
      <c r="I14" s="62" t="s">
        <v>126</v>
      </c>
      <c r="J14" s="63">
        <v>4</v>
      </c>
      <c r="K14" s="64">
        <v>0</v>
      </c>
      <c r="L14" s="59" t="s">
        <v>127</v>
      </c>
      <c r="M14" s="65">
        <v>2</v>
      </c>
    </row>
    <row r="15" spans="1:15" ht="21.95" customHeight="1" x14ac:dyDescent="0.3">
      <c r="A15" s="66"/>
      <c r="B15" s="108" t="s">
        <v>95</v>
      </c>
      <c r="C15" s="111" t="s">
        <v>66</v>
      </c>
      <c r="D15" s="67" t="s">
        <v>51</v>
      </c>
      <c r="E15" s="60" t="s">
        <v>170</v>
      </c>
      <c r="F15" s="67" t="s">
        <v>171</v>
      </c>
      <c r="G15" s="67" t="s">
        <v>125</v>
      </c>
      <c r="H15" s="59" t="s">
        <v>172</v>
      </c>
      <c r="I15" s="62" t="s">
        <v>126</v>
      </c>
      <c r="J15" s="63">
        <v>4</v>
      </c>
      <c r="K15" s="64">
        <v>0</v>
      </c>
      <c r="L15" s="59" t="s">
        <v>127</v>
      </c>
      <c r="M15" s="65">
        <v>2</v>
      </c>
    </row>
    <row r="16" spans="1:15" ht="21.95" customHeight="1" x14ac:dyDescent="0.3">
      <c r="A16" s="66"/>
      <c r="B16" s="108" t="s">
        <v>96</v>
      </c>
      <c r="C16" s="109" t="s">
        <v>97</v>
      </c>
      <c r="D16" s="67" t="s">
        <v>51</v>
      </c>
      <c r="E16" s="60" t="s">
        <v>170</v>
      </c>
      <c r="F16" s="67" t="s">
        <v>171</v>
      </c>
      <c r="G16" s="67" t="s">
        <v>125</v>
      </c>
      <c r="H16" s="59" t="s">
        <v>172</v>
      </c>
      <c r="I16" s="62" t="s">
        <v>126</v>
      </c>
      <c r="J16" s="63">
        <v>4</v>
      </c>
      <c r="K16" s="64">
        <v>0</v>
      </c>
      <c r="L16" s="59" t="s">
        <v>127</v>
      </c>
      <c r="M16" s="65">
        <v>2</v>
      </c>
    </row>
    <row r="17" spans="1:13" ht="21.95" customHeight="1" x14ac:dyDescent="0.3">
      <c r="A17" s="66"/>
      <c r="B17" s="108" t="s">
        <v>98</v>
      </c>
      <c r="C17" s="109" t="s">
        <v>99</v>
      </c>
      <c r="D17" s="67" t="s">
        <v>51</v>
      </c>
      <c r="E17" s="60" t="s">
        <v>170</v>
      </c>
      <c r="F17" s="67" t="s">
        <v>171</v>
      </c>
      <c r="G17" s="67" t="s">
        <v>125</v>
      </c>
      <c r="H17" s="59" t="s">
        <v>172</v>
      </c>
      <c r="I17" s="62" t="s">
        <v>126</v>
      </c>
      <c r="J17" s="63">
        <v>4</v>
      </c>
      <c r="K17" s="64">
        <v>0</v>
      </c>
      <c r="L17" s="59" t="s">
        <v>127</v>
      </c>
      <c r="M17" s="65">
        <v>2</v>
      </c>
    </row>
    <row r="18" spans="1:13" ht="21.95" customHeight="1" x14ac:dyDescent="0.3">
      <c r="A18" s="66"/>
      <c r="B18" s="108" t="s">
        <v>100</v>
      </c>
      <c r="C18" s="109" t="s">
        <v>87</v>
      </c>
      <c r="D18" s="67" t="s">
        <v>51</v>
      </c>
      <c r="E18" s="60" t="s">
        <v>170</v>
      </c>
      <c r="F18" s="67" t="s">
        <v>171</v>
      </c>
      <c r="G18" s="67" t="s">
        <v>125</v>
      </c>
      <c r="H18" s="59" t="s">
        <v>172</v>
      </c>
      <c r="I18" s="62" t="s">
        <v>126</v>
      </c>
      <c r="J18" s="63">
        <v>4</v>
      </c>
      <c r="K18" s="64">
        <v>0</v>
      </c>
      <c r="L18" s="59" t="s">
        <v>127</v>
      </c>
      <c r="M18" s="65">
        <v>2</v>
      </c>
    </row>
    <row r="19" spans="1:13" ht="21.95" customHeight="1" x14ac:dyDescent="0.3">
      <c r="A19" s="66"/>
      <c r="B19" s="108" t="s">
        <v>101</v>
      </c>
      <c r="C19" s="109" t="s">
        <v>102</v>
      </c>
      <c r="D19" s="67" t="s">
        <v>51</v>
      </c>
      <c r="E19" s="60" t="s">
        <v>170</v>
      </c>
      <c r="F19" s="67" t="s">
        <v>171</v>
      </c>
      <c r="G19" s="67" t="s">
        <v>125</v>
      </c>
      <c r="H19" s="59" t="s">
        <v>172</v>
      </c>
      <c r="I19" s="62" t="s">
        <v>126</v>
      </c>
      <c r="J19" s="63">
        <v>4</v>
      </c>
      <c r="K19" s="64">
        <v>0</v>
      </c>
      <c r="L19" s="59" t="s">
        <v>127</v>
      </c>
      <c r="M19" s="65">
        <v>2</v>
      </c>
    </row>
    <row r="20" spans="1:13" ht="21.95" customHeight="1" x14ac:dyDescent="0.3">
      <c r="A20" s="66"/>
      <c r="B20" s="108" t="s">
        <v>103</v>
      </c>
      <c r="C20" s="109" t="s">
        <v>66</v>
      </c>
      <c r="D20" s="67" t="s">
        <v>51</v>
      </c>
      <c r="E20" s="60" t="s">
        <v>170</v>
      </c>
      <c r="F20" s="67" t="s">
        <v>171</v>
      </c>
      <c r="G20" s="67" t="s">
        <v>125</v>
      </c>
      <c r="H20" s="59" t="s">
        <v>172</v>
      </c>
      <c r="I20" s="62" t="s">
        <v>126</v>
      </c>
      <c r="J20" s="63">
        <v>4</v>
      </c>
      <c r="K20" s="64">
        <v>0</v>
      </c>
      <c r="L20" s="59" t="s">
        <v>127</v>
      </c>
      <c r="M20" s="65">
        <v>2</v>
      </c>
    </row>
    <row r="21" spans="1:13" ht="21.95" customHeight="1" x14ac:dyDescent="0.3">
      <c r="A21" s="66"/>
      <c r="B21" s="108" t="s">
        <v>104</v>
      </c>
      <c r="C21" s="109" t="s">
        <v>105</v>
      </c>
      <c r="D21" s="67" t="s">
        <v>51</v>
      </c>
      <c r="E21" s="60" t="s">
        <v>170</v>
      </c>
      <c r="F21" s="67" t="s">
        <v>171</v>
      </c>
      <c r="G21" s="67" t="s">
        <v>125</v>
      </c>
      <c r="H21" s="59" t="s">
        <v>172</v>
      </c>
      <c r="I21" s="62" t="s">
        <v>126</v>
      </c>
      <c r="J21" s="63">
        <v>4</v>
      </c>
      <c r="K21" s="64">
        <v>0</v>
      </c>
      <c r="L21" s="59" t="s">
        <v>127</v>
      </c>
      <c r="M21" s="65">
        <v>2</v>
      </c>
    </row>
    <row r="22" spans="1:13" ht="21.95" customHeight="1" x14ac:dyDescent="0.3">
      <c r="A22" s="66"/>
      <c r="B22" s="108" t="s">
        <v>106</v>
      </c>
      <c r="C22" s="109" t="s">
        <v>107</v>
      </c>
      <c r="D22" s="67" t="s">
        <v>51</v>
      </c>
      <c r="E22" s="60" t="s">
        <v>170</v>
      </c>
      <c r="F22" s="67" t="s">
        <v>171</v>
      </c>
      <c r="G22" s="67" t="s">
        <v>125</v>
      </c>
      <c r="H22" s="59" t="s">
        <v>172</v>
      </c>
      <c r="I22" s="62" t="s">
        <v>126</v>
      </c>
      <c r="J22" s="63">
        <v>4</v>
      </c>
      <c r="K22" s="64">
        <v>0</v>
      </c>
      <c r="L22" s="59" t="s">
        <v>127</v>
      </c>
      <c r="M22" s="65">
        <v>2</v>
      </c>
    </row>
    <row r="23" spans="1:13" ht="21.95" customHeight="1" x14ac:dyDescent="0.3">
      <c r="A23" s="66"/>
      <c r="B23" s="111" t="s">
        <v>108</v>
      </c>
      <c r="C23" s="109" t="s">
        <v>109</v>
      </c>
      <c r="D23" s="67" t="s">
        <v>51</v>
      </c>
      <c r="E23" s="60" t="s">
        <v>170</v>
      </c>
      <c r="F23" s="67" t="s">
        <v>171</v>
      </c>
      <c r="G23" s="67" t="s">
        <v>125</v>
      </c>
      <c r="H23" s="59" t="s">
        <v>172</v>
      </c>
      <c r="I23" s="62" t="s">
        <v>126</v>
      </c>
      <c r="J23" s="63">
        <v>4</v>
      </c>
      <c r="K23" s="64">
        <v>0</v>
      </c>
      <c r="L23" s="59" t="s">
        <v>127</v>
      </c>
      <c r="M23" s="65">
        <v>2</v>
      </c>
    </row>
    <row r="24" spans="1:13" ht="21.95" customHeight="1" x14ac:dyDescent="0.3">
      <c r="A24" s="66"/>
      <c r="B24" s="110" t="s">
        <v>110</v>
      </c>
      <c r="C24" s="109" t="s">
        <v>111</v>
      </c>
      <c r="D24" s="67" t="s">
        <v>51</v>
      </c>
      <c r="E24" s="60" t="s">
        <v>170</v>
      </c>
      <c r="F24" s="67" t="s">
        <v>171</v>
      </c>
      <c r="G24" s="67" t="s">
        <v>125</v>
      </c>
      <c r="H24" s="59" t="s">
        <v>172</v>
      </c>
      <c r="I24" s="62" t="s">
        <v>126</v>
      </c>
      <c r="J24" s="63">
        <v>4</v>
      </c>
      <c r="K24" s="64">
        <v>0</v>
      </c>
      <c r="L24" s="59" t="s">
        <v>127</v>
      </c>
      <c r="M24" s="65">
        <v>2</v>
      </c>
    </row>
    <row r="25" spans="1:13" ht="21.95" customHeight="1" x14ac:dyDescent="0.3">
      <c r="A25" s="66"/>
      <c r="B25" s="108" t="s">
        <v>112</v>
      </c>
      <c r="C25" s="109" t="s">
        <v>113</v>
      </c>
      <c r="D25" s="67" t="s">
        <v>51</v>
      </c>
      <c r="E25" s="60" t="s">
        <v>170</v>
      </c>
      <c r="F25" s="67" t="s">
        <v>171</v>
      </c>
      <c r="G25" s="67" t="s">
        <v>125</v>
      </c>
      <c r="H25" s="59" t="s">
        <v>172</v>
      </c>
      <c r="I25" s="62" t="s">
        <v>126</v>
      </c>
      <c r="J25" s="63">
        <v>4</v>
      </c>
      <c r="K25" s="64">
        <v>0</v>
      </c>
      <c r="L25" s="59" t="s">
        <v>127</v>
      </c>
      <c r="M25" s="65">
        <v>2</v>
      </c>
    </row>
    <row r="26" spans="1:13" ht="21.95" customHeight="1" x14ac:dyDescent="0.3">
      <c r="A26" s="66"/>
      <c r="B26" s="108" t="s">
        <v>114</v>
      </c>
      <c r="C26" s="109" t="s">
        <v>115</v>
      </c>
      <c r="D26" s="67" t="s">
        <v>51</v>
      </c>
      <c r="E26" s="60" t="s">
        <v>170</v>
      </c>
      <c r="F26" s="67" t="s">
        <v>171</v>
      </c>
      <c r="G26" s="67" t="s">
        <v>125</v>
      </c>
      <c r="H26" s="59" t="s">
        <v>172</v>
      </c>
      <c r="I26" s="62" t="s">
        <v>126</v>
      </c>
      <c r="J26" s="63">
        <v>4</v>
      </c>
      <c r="K26" s="64">
        <v>0</v>
      </c>
      <c r="L26" s="59" t="s">
        <v>127</v>
      </c>
      <c r="M26" s="65">
        <v>2</v>
      </c>
    </row>
    <row r="27" spans="1:13" ht="21.95" customHeight="1" x14ac:dyDescent="0.3">
      <c r="A27" s="66"/>
      <c r="B27" s="108" t="s">
        <v>116</v>
      </c>
      <c r="C27" s="109" t="s">
        <v>117</v>
      </c>
      <c r="D27" s="67" t="s">
        <v>51</v>
      </c>
      <c r="E27" s="60" t="s">
        <v>170</v>
      </c>
      <c r="F27" s="67" t="s">
        <v>171</v>
      </c>
      <c r="G27" s="67" t="s">
        <v>125</v>
      </c>
      <c r="H27" s="59" t="s">
        <v>172</v>
      </c>
      <c r="I27" s="62" t="s">
        <v>126</v>
      </c>
      <c r="J27" s="63">
        <v>4</v>
      </c>
      <c r="K27" s="64">
        <v>0</v>
      </c>
      <c r="L27" s="59" t="s">
        <v>127</v>
      </c>
      <c r="M27" s="65">
        <v>2</v>
      </c>
    </row>
    <row r="28" spans="1:13" ht="21.95" customHeight="1" x14ac:dyDescent="0.3">
      <c r="A28" s="66"/>
      <c r="B28" s="108" t="s">
        <v>118</v>
      </c>
      <c r="C28" s="109" t="s">
        <v>87</v>
      </c>
      <c r="D28" s="67" t="s">
        <v>51</v>
      </c>
      <c r="E28" s="60" t="s">
        <v>170</v>
      </c>
      <c r="F28" s="67" t="s">
        <v>171</v>
      </c>
      <c r="G28" s="67" t="s">
        <v>125</v>
      </c>
      <c r="H28" s="59" t="s">
        <v>172</v>
      </c>
      <c r="I28" s="62" t="s">
        <v>126</v>
      </c>
      <c r="J28" s="63">
        <v>4</v>
      </c>
      <c r="K28" s="64">
        <v>0</v>
      </c>
      <c r="L28" s="59" t="s">
        <v>127</v>
      </c>
      <c r="M28" s="69">
        <v>2</v>
      </c>
    </row>
    <row r="29" spans="1:13" ht="21.95" customHeight="1" x14ac:dyDescent="0.3">
      <c r="A29" s="66"/>
      <c r="B29" s="113" t="s">
        <v>79</v>
      </c>
      <c r="C29" s="109" t="s">
        <v>119</v>
      </c>
      <c r="D29" s="67" t="s">
        <v>51</v>
      </c>
      <c r="E29" s="60" t="s">
        <v>170</v>
      </c>
      <c r="F29" s="67" t="s">
        <v>171</v>
      </c>
      <c r="G29" s="67" t="s">
        <v>125</v>
      </c>
      <c r="H29" s="59" t="s">
        <v>172</v>
      </c>
      <c r="I29" s="62" t="s">
        <v>126</v>
      </c>
      <c r="J29" s="63">
        <v>4</v>
      </c>
      <c r="K29" s="64">
        <v>0</v>
      </c>
      <c r="L29" s="59" t="s">
        <v>127</v>
      </c>
      <c r="M29" s="69">
        <v>2</v>
      </c>
    </row>
    <row r="30" spans="1:13" ht="21.95" customHeight="1" x14ac:dyDescent="0.3">
      <c r="A30" s="66"/>
      <c r="B30" s="111" t="s">
        <v>120</v>
      </c>
      <c r="C30" s="109" t="s">
        <v>115</v>
      </c>
      <c r="D30" s="67" t="s">
        <v>51</v>
      </c>
      <c r="E30" s="60" t="s">
        <v>170</v>
      </c>
      <c r="F30" s="67" t="s">
        <v>171</v>
      </c>
      <c r="G30" s="67" t="s">
        <v>125</v>
      </c>
      <c r="H30" s="59" t="s">
        <v>172</v>
      </c>
      <c r="I30" s="62" t="s">
        <v>126</v>
      </c>
      <c r="J30" s="63">
        <v>4</v>
      </c>
      <c r="K30" s="64">
        <v>0</v>
      </c>
      <c r="L30" s="59" t="s">
        <v>127</v>
      </c>
      <c r="M30" s="69">
        <v>2</v>
      </c>
    </row>
    <row r="31" spans="1:13" ht="21.95" customHeight="1" x14ac:dyDescent="0.3">
      <c r="A31" s="66"/>
      <c r="B31" s="108" t="s">
        <v>121</v>
      </c>
      <c r="C31" s="109" t="s">
        <v>87</v>
      </c>
      <c r="D31" s="67" t="s">
        <v>51</v>
      </c>
      <c r="E31" s="60" t="s">
        <v>170</v>
      </c>
      <c r="F31" s="67" t="s">
        <v>171</v>
      </c>
      <c r="G31" s="67" t="s">
        <v>125</v>
      </c>
      <c r="H31" s="59" t="s">
        <v>172</v>
      </c>
      <c r="I31" s="62" t="s">
        <v>126</v>
      </c>
      <c r="J31" s="63">
        <v>4</v>
      </c>
      <c r="K31" s="64">
        <v>0</v>
      </c>
      <c r="L31" s="59" t="s">
        <v>127</v>
      </c>
      <c r="M31" s="69">
        <v>2</v>
      </c>
    </row>
    <row r="32" spans="1:13" ht="21.95" customHeight="1" x14ac:dyDescent="0.5">
      <c r="A32" s="66"/>
      <c r="B32" s="97" t="s">
        <v>122</v>
      </c>
      <c r="C32" s="109" t="s">
        <v>66</v>
      </c>
      <c r="D32" s="67" t="s">
        <v>51</v>
      </c>
      <c r="E32" s="60" t="s">
        <v>170</v>
      </c>
      <c r="F32" s="67" t="s">
        <v>171</v>
      </c>
      <c r="G32" s="67" t="s">
        <v>125</v>
      </c>
      <c r="H32" s="59" t="s">
        <v>172</v>
      </c>
      <c r="I32" s="62" t="s">
        <v>126</v>
      </c>
      <c r="J32" s="63">
        <v>4</v>
      </c>
      <c r="K32" s="64">
        <v>0</v>
      </c>
      <c r="L32" s="59" t="s">
        <v>127</v>
      </c>
      <c r="M32" s="69">
        <v>2</v>
      </c>
    </row>
    <row r="33" spans="1:13" ht="21.95" customHeight="1" x14ac:dyDescent="0.5">
      <c r="A33" s="66"/>
      <c r="B33" s="97" t="s">
        <v>123</v>
      </c>
      <c r="C33" s="109" t="s">
        <v>66</v>
      </c>
      <c r="D33" s="67" t="s">
        <v>51</v>
      </c>
      <c r="E33" s="60" t="s">
        <v>170</v>
      </c>
      <c r="F33" s="67" t="s">
        <v>171</v>
      </c>
      <c r="G33" s="67" t="s">
        <v>125</v>
      </c>
      <c r="H33" s="59" t="s">
        <v>172</v>
      </c>
      <c r="I33" s="62" t="s">
        <v>126</v>
      </c>
      <c r="J33" s="63">
        <v>4</v>
      </c>
      <c r="K33" s="64">
        <v>0</v>
      </c>
      <c r="L33" s="59" t="s">
        <v>127</v>
      </c>
      <c r="M33" s="69">
        <v>2</v>
      </c>
    </row>
    <row r="34" spans="1:13" ht="21.95" customHeight="1" x14ac:dyDescent="0.5">
      <c r="A34" s="66"/>
      <c r="B34" s="97" t="s">
        <v>124</v>
      </c>
      <c r="C34" s="109" t="s">
        <v>66</v>
      </c>
      <c r="D34" s="67" t="s">
        <v>51</v>
      </c>
      <c r="E34" s="60" t="s">
        <v>170</v>
      </c>
      <c r="F34" s="67" t="s">
        <v>171</v>
      </c>
      <c r="G34" s="67" t="s">
        <v>125</v>
      </c>
      <c r="H34" s="59" t="s">
        <v>172</v>
      </c>
      <c r="I34" s="62" t="s">
        <v>126</v>
      </c>
      <c r="J34" s="63">
        <v>4</v>
      </c>
      <c r="K34" s="64">
        <v>0</v>
      </c>
      <c r="L34" s="59" t="s">
        <v>127</v>
      </c>
      <c r="M34" s="69">
        <v>2</v>
      </c>
    </row>
    <row r="35" spans="1:13" ht="21.95" customHeight="1" x14ac:dyDescent="0.3">
      <c r="A35" s="66"/>
      <c r="B35" s="114" t="s">
        <v>128</v>
      </c>
      <c r="C35" s="114" t="s">
        <v>129</v>
      </c>
      <c r="D35" s="67" t="s">
        <v>67</v>
      </c>
      <c r="E35" s="60" t="s">
        <v>170</v>
      </c>
      <c r="F35" s="67" t="s">
        <v>171</v>
      </c>
      <c r="G35" s="67" t="s">
        <v>125</v>
      </c>
      <c r="H35" s="59" t="s">
        <v>172</v>
      </c>
      <c r="I35" s="62" t="s">
        <v>126</v>
      </c>
      <c r="J35" s="63">
        <v>4</v>
      </c>
      <c r="K35" s="64">
        <v>0</v>
      </c>
      <c r="L35" s="59" t="s">
        <v>127</v>
      </c>
      <c r="M35" s="69">
        <v>2</v>
      </c>
    </row>
    <row r="36" spans="1:13" ht="21.95" customHeight="1" x14ac:dyDescent="0.3">
      <c r="A36" s="66"/>
      <c r="B36" s="114" t="s">
        <v>130</v>
      </c>
      <c r="C36" s="114" t="s">
        <v>131</v>
      </c>
      <c r="D36" s="67" t="s">
        <v>67</v>
      </c>
      <c r="E36" s="60" t="s">
        <v>170</v>
      </c>
      <c r="F36" s="67" t="s">
        <v>171</v>
      </c>
      <c r="G36" s="67" t="s">
        <v>125</v>
      </c>
      <c r="H36" s="59" t="s">
        <v>172</v>
      </c>
      <c r="I36" s="62" t="s">
        <v>126</v>
      </c>
      <c r="J36" s="63">
        <v>4</v>
      </c>
      <c r="K36" s="64">
        <v>0</v>
      </c>
      <c r="L36" s="59" t="s">
        <v>127</v>
      </c>
      <c r="M36" s="69">
        <v>2</v>
      </c>
    </row>
    <row r="37" spans="1:13" ht="21.95" customHeight="1" x14ac:dyDescent="0.5">
      <c r="A37" s="66"/>
      <c r="B37" s="97" t="s">
        <v>132</v>
      </c>
      <c r="C37" s="97" t="s">
        <v>133</v>
      </c>
      <c r="D37" s="67" t="s">
        <v>67</v>
      </c>
      <c r="E37" s="60" t="s">
        <v>170</v>
      </c>
      <c r="F37" s="67" t="s">
        <v>171</v>
      </c>
      <c r="G37" s="67" t="s">
        <v>125</v>
      </c>
      <c r="H37" s="59" t="s">
        <v>172</v>
      </c>
      <c r="I37" s="62" t="s">
        <v>126</v>
      </c>
      <c r="J37" s="63">
        <v>4</v>
      </c>
      <c r="K37" s="64">
        <v>0</v>
      </c>
      <c r="L37" s="59" t="s">
        <v>127</v>
      </c>
      <c r="M37" s="69">
        <v>2</v>
      </c>
    </row>
    <row r="38" spans="1:13" ht="21.95" customHeight="1" x14ac:dyDescent="0.3">
      <c r="A38" s="66"/>
      <c r="B38" s="114" t="s">
        <v>134</v>
      </c>
      <c r="C38" s="114" t="s">
        <v>135</v>
      </c>
      <c r="D38" s="67" t="s">
        <v>67</v>
      </c>
      <c r="E38" s="60" t="s">
        <v>170</v>
      </c>
      <c r="F38" s="67" t="s">
        <v>171</v>
      </c>
      <c r="G38" s="67" t="s">
        <v>125</v>
      </c>
      <c r="H38" s="59" t="s">
        <v>172</v>
      </c>
      <c r="I38" s="62" t="s">
        <v>126</v>
      </c>
      <c r="J38" s="63">
        <v>4</v>
      </c>
      <c r="K38" s="64">
        <v>0</v>
      </c>
      <c r="L38" s="59" t="s">
        <v>127</v>
      </c>
      <c r="M38" s="69">
        <v>2</v>
      </c>
    </row>
    <row r="39" spans="1:13" ht="21.95" customHeight="1" x14ac:dyDescent="0.3">
      <c r="A39" s="66"/>
      <c r="B39" s="114" t="s">
        <v>136</v>
      </c>
      <c r="C39" s="114" t="s">
        <v>135</v>
      </c>
      <c r="D39" s="67" t="s">
        <v>67</v>
      </c>
      <c r="E39" s="60" t="s">
        <v>170</v>
      </c>
      <c r="F39" s="67" t="s">
        <v>171</v>
      </c>
      <c r="G39" s="67" t="s">
        <v>125</v>
      </c>
      <c r="H39" s="59" t="s">
        <v>172</v>
      </c>
      <c r="I39" s="62" t="s">
        <v>126</v>
      </c>
      <c r="J39" s="63">
        <v>4</v>
      </c>
      <c r="K39" s="64">
        <v>0</v>
      </c>
      <c r="L39" s="59" t="s">
        <v>127</v>
      </c>
      <c r="M39" s="69">
        <v>2</v>
      </c>
    </row>
    <row r="40" spans="1:13" ht="21.95" customHeight="1" x14ac:dyDescent="0.3">
      <c r="A40" s="66"/>
      <c r="B40" s="114" t="s">
        <v>137</v>
      </c>
      <c r="C40" s="114" t="s">
        <v>135</v>
      </c>
      <c r="D40" s="67" t="s">
        <v>67</v>
      </c>
      <c r="E40" s="60" t="s">
        <v>170</v>
      </c>
      <c r="F40" s="67" t="s">
        <v>171</v>
      </c>
      <c r="G40" s="67" t="s">
        <v>125</v>
      </c>
      <c r="H40" s="59" t="s">
        <v>172</v>
      </c>
      <c r="I40" s="62" t="s">
        <v>126</v>
      </c>
      <c r="J40" s="63">
        <v>4</v>
      </c>
      <c r="K40" s="64">
        <v>0</v>
      </c>
      <c r="L40" s="59" t="s">
        <v>127</v>
      </c>
      <c r="M40" s="69">
        <v>2</v>
      </c>
    </row>
    <row r="41" spans="1:13" ht="21.95" customHeight="1" x14ac:dyDescent="0.3">
      <c r="A41" s="66"/>
      <c r="B41" s="114" t="s">
        <v>138</v>
      </c>
      <c r="C41" s="114" t="s">
        <v>135</v>
      </c>
      <c r="D41" s="67" t="s">
        <v>67</v>
      </c>
      <c r="E41" s="60" t="s">
        <v>170</v>
      </c>
      <c r="F41" s="67" t="s">
        <v>171</v>
      </c>
      <c r="G41" s="67" t="s">
        <v>125</v>
      </c>
      <c r="H41" s="59" t="s">
        <v>172</v>
      </c>
      <c r="I41" s="62" t="s">
        <v>126</v>
      </c>
      <c r="J41" s="63">
        <v>4</v>
      </c>
      <c r="K41" s="64">
        <v>0</v>
      </c>
      <c r="L41" s="59" t="s">
        <v>127</v>
      </c>
      <c r="M41" s="69">
        <v>2</v>
      </c>
    </row>
    <row r="42" spans="1:13" ht="21.95" customHeight="1" x14ac:dyDescent="0.3">
      <c r="A42" s="66"/>
      <c r="B42" s="114" t="s">
        <v>139</v>
      </c>
      <c r="C42" s="114" t="s">
        <v>140</v>
      </c>
      <c r="D42" s="67" t="s">
        <v>67</v>
      </c>
      <c r="E42" s="60" t="s">
        <v>170</v>
      </c>
      <c r="F42" s="67" t="s">
        <v>171</v>
      </c>
      <c r="G42" s="67" t="s">
        <v>125</v>
      </c>
      <c r="H42" s="59" t="s">
        <v>172</v>
      </c>
      <c r="I42" s="62" t="s">
        <v>126</v>
      </c>
      <c r="J42" s="63">
        <v>4</v>
      </c>
      <c r="K42" s="64">
        <v>0</v>
      </c>
      <c r="L42" s="59" t="s">
        <v>127</v>
      </c>
      <c r="M42" s="69">
        <v>2</v>
      </c>
    </row>
    <row r="43" spans="1:13" ht="21.95" customHeight="1" x14ac:dyDescent="0.3">
      <c r="A43" s="66"/>
      <c r="B43" s="114" t="s">
        <v>141</v>
      </c>
      <c r="C43" s="114" t="s">
        <v>142</v>
      </c>
      <c r="D43" s="67" t="s">
        <v>67</v>
      </c>
      <c r="E43" s="60" t="s">
        <v>170</v>
      </c>
      <c r="F43" s="67" t="s">
        <v>171</v>
      </c>
      <c r="G43" s="67" t="s">
        <v>125</v>
      </c>
      <c r="H43" s="59" t="s">
        <v>172</v>
      </c>
      <c r="I43" s="62" t="s">
        <v>126</v>
      </c>
      <c r="J43" s="63">
        <v>4</v>
      </c>
      <c r="K43" s="64">
        <v>0</v>
      </c>
      <c r="L43" s="59" t="s">
        <v>127</v>
      </c>
      <c r="M43" s="69">
        <v>2</v>
      </c>
    </row>
    <row r="44" spans="1:13" ht="21.95" customHeight="1" x14ac:dyDescent="0.3">
      <c r="A44" s="66"/>
      <c r="B44" s="114" t="s">
        <v>143</v>
      </c>
      <c r="C44" s="114" t="s">
        <v>142</v>
      </c>
      <c r="D44" s="67" t="s">
        <v>67</v>
      </c>
      <c r="E44" s="60" t="s">
        <v>170</v>
      </c>
      <c r="F44" s="67" t="s">
        <v>171</v>
      </c>
      <c r="G44" s="67" t="s">
        <v>125</v>
      </c>
      <c r="H44" s="59" t="s">
        <v>172</v>
      </c>
      <c r="I44" s="62" t="s">
        <v>126</v>
      </c>
      <c r="J44" s="63">
        <v>4</v>
      </c>
      <c r="K44" s="64">
        <v>0</v>
      </c>
      <c r="L44" s="59" t="s">
        <v>127</v>
      </c>
      <c r="M44" s="69">
        <v>2</v>
      </c>
    </row>
    <row r="45" spans="1:13" ht="21.95" customHeight="1" x14ac:dyDescent="0.3">
      <c r="A45" s="66"/>
      <c r="B45" s="114" t="s">
        <v>144</v>
      </c>
      <c r="C45" s="114" t="s">
        <v>135</v>
      </c>
      <c r="D45" s="67" t="s">
        <v>67</v>
      </c>
      <c r="E45" s="60" t="s">
        <v>170</v>
      </c>
      <c r="F45" s="67" t="s">
        <v>171</v>
      </c>
      <c r="G45" s="67" t="s">
        <v>125</v>
      </c>
      <c r="H45" s="59" t="s">
        <v>172</v>
      </c>
      <c r="I45" s="62" t="s">
        <v>126</v>
      </c>
      <c r="J45" s="63">
        <v>4</v>
      </c>
      <c r="K45" s="64">
        <v>0</v>
      </c>
      <c r="L45" s="59" t="s">
        <v>127</v>
      </c>
      <c r="M45" s="69">
        <v>2</v>
      </c>
    </row>
    <row r="46" spans="1:13" ht="21.95" customHeight="1" x14ac:dyDescent="0.3">
      <c r="A46" s="66"/>
      <c r="B46" s="115" t="s">
        <v>145</v>
      </c>
      <c r="C46" s="114" t="s">
        <v>142</v>
      </c>
      <c r="D46" s="67" t="s">
        <v>67</v>
      </c>
      <c r="E46" s="60" t="s">
        <v>170</v>
      </c>
      <c r="F46" s="67" t="s">
        <v>171</v>
      </c>
      <c r="G46" s="67" t="s">
        <v>125</v>
      </c>
      <c r="H46" s="59" t="s">
        <v>172</v>
      </c>
      <c r="I46" s="62" t="s">
        <v>126</v>
      </c>
      <c r="J46" s="63">
        <v>4</v>
      </c>
      <c r="K46" s="64">
        <v>0</v>
      </c>
      <c r="L46" s="59" t="s">
        <v>127</v>
      </c>
      <c r="M46" s="69">
        <v>2</v>
      </c>
    </row>
    <row r="47" spans="1:13" ht="21.95" customHeight="1" x14ac:dyDescent="0.3">
      <c r="A47" s="66"/>
      <c r="B47" s="114" t="s">
        <v>146</v>
      </c>
      <c r="C47" s="114" t="s">
        <v>142</v>
      </c>
      <c r="D47" s="67" t="s">
        <v>67</v>
      </c>
      <c r="E47" s="60" t="s">
        <v>170</v>
      </c>
      <c r="F47" s="67" t="s">
        <v>171</v>
      </c>
      <c r="G47" s="67" t="s">
        <v>125</v>
      </c>
      <c r="H47" s="59" t="s">
        <v>172</v>
      </c>
      <c r="I47" s="62" t="s">
        <v>126</v>
      </c>
      <c r="J47" s="63">
        <v>4</v>
      </c>
      <c r="K47" s="64">
        <v>0</v>
      </c>
      <c r="L47" s="59" t="s">
        <v>127</v>
      </c>
      <c r="M47" s="69">
        <v>2</v>
      </c>
    </row>
    <row r="48" spans="1:13" ht="21.95" customHeight="1" x14ac:dyDescent="0.3">
      <c r="A48" s="66"/>
      <c r="B48" s="115" t="s">
        <v>147</v>
      </c>
      <c r="C48" s="114" t="s">
        <v>135</v>
      </c>
      <c r="D48" s="67" t="s">
        <v>67</v>
      </c>
      <c r="E48" s="60" t="s">
        <v>170</v>
      </c>
      <c r="F48" s="67" t="s">
        <v>171</v>
      </c>
      <c r="G48" s="67" t="s">
        <v>125</v>
      </c>
      <c r="H48" s="59" t="s">
        <v>172</v>
      </c>
      <c r="I48" s="62" t="s">
        <v>126</v>
      </c>
      <c r="J48" s="63">
        <v>4</v>
      </c>
      <c r="K48" s="64">
        <v>0</v>
      </c>
      <c r="L48" s="59" t="s">
        <v>127</v>
      </c>
      <c r="M48" s="69">
        <v>2</v>
      </c>
    </row>
    <row r="49" spans="1:13" ht="21.95" customHeight="1" x14ac:dyDescent="0.3">
      <c r="A49" s="66"/>
      <c r="B49" s="114" t="s">
        <v>148</v>
      </c>
      <c r="C49" s="114" t="s">
        <v>140</v>
      </c>
      <c r="D49" s="67" t="s">
        <v>67</v>
      </c>
      <c r="E49" s="60" t="s">
        <v>170</v>
      </c>
      <c r="F49" s="67" t="s">
        <v>171</v>
      </c>
      <c r="G49" s="67" t="s">
        <v>125</v>
      </c>
      <c r="H49" s="59" t="s">
        <v>172</v>
      </c>
      <c r="I49" s="62" t="s">
        <v>126</v>
      </c>
      <c r="J49" s="63">
        <v>4</v>
      </c>
      <c r="K49" s="64">
        <v>0</v>
      </c>
      <c r="L49" s="59" t="s">
        <v>127</v>
      </c>
      <c r="M49" s="69">
        <v>2</v>
      </c>
    </row>
    <row r="50" spans="1:13" ht="21.95" customHeight="1" x14ac:dyDescent="0.3">
      <c r="A50" s="66"/>
      <c r="B50" s="116" t="s">
        <v>149</v>
      </c>
      <c r="C50" s="114" t="s">
        <v>140</v>
      </c>
      <c r="D50" s="67" t="s">
        <v>67</v>
      </c>
      <c r="E50" s="60" t="s">
        <v>170</v>
      </c>
      <c r="F50" s="67" t="s">
        <v>171</v>
      </c>
      <c r="G50" s="67" t="s">
        <v>125</v>
      </c>
      <c r="H50" s="59" t="s">
        <v>172</v>
      </c>
      <c r="I50" s="62" t="s">
        <v>126</v>
      </c>
      <c r="J50" s="63">
        <v>4</v>
      </c>
      <c r="K50" s="64">
        <v>0</v>
      </c>
      <c r="L50" s="59" t="s">
        <v>127</v>
      </c>
      <c r="M50" s="69">
        <v>2</v>
      </c>
    </row>
    <row r="51" spans="1:13" ht="21.95" customHeight="1" x14ac:dyDescent="0.5">
      <c r="A51" s="66"/>
      <c r="B51" s="97" t="s">
        <v>150</v>
      </c>
      <c r="C51" s="114" t="s">
        <v>140</v>
      </c>
      <c r="D51" s="67" t="s">
        <v>67</v>
      </c>
      <c r="E51" s="60" t="s">
        <v>170</v>
      </c>
      <c r="F51" s="67" t="s">
        <v>171</v>
      </c>
      <c r="G51" s="67" t="s">
        <v>125</v>
      </c>
      <c r="H51" s="59" t="s">
        <v>172</v>
      </c>
      <c r="I51" s="62" t="s">
        <v>126</v>
      </c>
      <c r="J51" s="63">
        <v>4</v>
      </c>
      <c r="K51" s="64">
        <v>0</v>
      </c>
      <c r="L51" s="59" t="s">
        <v>127</v>
      </c>
      <c r="M51" s="69">
        <v>2</v>
      </c>
    </row>
    <row r="52" spans="1:13" ht="21.95" customHeight="1" x14ac:dyDescent="0.3">
      <c r="A52" s="66"/>
      <c r="B52" s="116" t="s">
        <v>151</v>
      </c>
      <c r="C52" s="114" t="s">
        <v>140</v>
      </c>
      <c r="D52" s="67" t="s">
        <v>67</v>
      </c>
      <c r="E52" s="60" t="s">
        <v>170</v>
      </c>
      <c r="F52" s="67" t="s">
        <v>171</v>
      </c>
      <c r="G52" s="67" t="s">
        <v>125</v>
      </c>
      <c r="H52" s="59" t="s">
        <v>172</v>
      </c>
      <c r="I52" s="62" t="s">
        <v>126</v>
      </c>
      <c r="J52" s="63">
        <v>4</v>
      </c>
      <c r="K52" s="64">
        <v>0</v>
      </c>
      <c r="L52" s="59" t="s">
        <v>127</v>
      </c>
      <c r="M52" s="69">
        <v>2</v>
      </c>
    </row>
    <row r="53" spans="1:13" ht="21.95" customHeight="1" x14ac:dyDescent="0.3">
      <c r="A53" s="66"/>
      <c r="B53" s="114" t="s">
        <v>152</v>
      </c>
      <c r="C53" s="114" t="s">
        <v>135</v>
      </c>
      <c r="D53" s="67" t="s">
        <v>67</v>
      </c>
      <c r="E53" s="60" t="s">
        <v>170</v>
      </c>
      <c r="F53" s="67" t="s">
        <v>171</v>
      </c>
      <c r="G53" s="67" t="s">
        <v>125</v>
      </c>
      <c r="H53" s="59" t="s">
        <v>172</v>
      </c>
      <c r="I53" s="62" t="s">
        <v>126</v>
      </c>
      <c r="J53" s="63">
        <v>4</v>
      </c>
      <c r="K53" s="64">
        <v>0</v>
      </c>
      <c r="L53" s="59" t="s">
        <v>127</v>
      </c>
      <c r="M53" s="69">
        <v>2</v>
      </c>
    </row>
    <row r="54" spans="1:13" ht="21.95" customHeight="1" x14ac:dyDescent="0.3">
      <c r="A54" s="66"/>
      <c r="B54" s="114" t="s">
        <v>153</v>
      </c>
      <c r="C54" s="114" t="s">
        <v>135</v>
      </c>
      <c r="D54" s="67" t="s">
        <v>67</v>
      </c>
      <c r="E54" s="60" t="s">
        <v>170</v>
      </c>
      <c r="F54" s="67" t="s">
        <v>171</v>
      </c>
      <c r="G54" s="67" t="s">
        <v>125</v>
      </c>
      <c r="H54" s="59" t="s">
        <v>172</v>
      </c>
      <c r="I54" s="62" t="s">
        <v>126</v>
      </c>
      <c r="J54" s="63">
        <v>4</v>
      </c>
      <c r="K54" s="64">
        <v>0</v>
      </c>
      <c r="L54" s="59" t="s">
        <v>127</v>
      </c>
      <c r="M54" s="69">
        <v>2</v>
      </c>
    </row>
    <row r="55" spans="1:13" ht="21.95" customHeight="1" x14ac:dyDescent="0.3">
      <c r="A55" s="66"/>
      <c r="B55" s="114" t="s">
        <v>154</v>
      </c>
      <c r="C55" s="114" t="s">
        <v>135</v>
      </c>
      <c r="D55" s="67" t="s">
        <v>67</v>
      </c>
      <c r="E55" s="60" t="s">
        <v>170</v>
      </c>
      <c r="F55" s="67" t="s">
        <v>171</v>
      </c>
      <c r="G55" s="67" t="s">
        <v>125</v>
      </c>
      <c r="H55" s="59" t="s">
        <v>172</v>
      </c>
      <c r="I55" s="62" t="s">
        <v>126</v>
      </c>
      <c r="J55" s="63">
        <v>4</v>
      </c>
      <c r="K55" s="64">
        <v>0</v>
      </c>
      <c r="L55" s="59" t="s">
        <v>127</v>
      </c>
      <c r="M55" s="69">
        <v>2</v>
      </c>
    </row>
    <row r="56" spans="1:13" ht="21.95" customHeight="1" x14ac:dyDescent="0.3">
      <c r="A56" s="66"/>
      <c r="B56" s="114" t="s">
        <v>155</v>
      </c>
      <c r="C56" s="114" t="s">
        <v>135</v>
      </c>
      <c r="D56" s="67" t="s">
        <v>67</v>
      </c>
      <c r="E56" s="60" t="s">
        <v>170</v>
      </c>
      <c r="F56" s="67" t="s">
        <v>171</v>
      </c>
      <c r="G56" s="67" t="s">
        <v>125</v>
      </c>
      <c r="H56" s="59" t="s">
        <v>172</v>
      </c>
      <c r="I56" s="62" t="s">
        <v>126</v>
      </c>
      <c r="J56" s="63">
        <v>4</v>
      </c>
      <c r="K56" s="64">
        <v>0</v>
      </c>
      <c r="L56" s="59" t="s">
        <v>127</v>
      </c>
      <c r="M56" s="69">
        <v>2</v>
      </c>
    </row>
    <row r="57" spans="1:13" ht="21.95" customHeight="1" x14ac:dyDescent="0.3">
      <c r="A57" s="66"/>
      <c r="B57" s="116" t="s">
        <v>156</v>
      </c>
      <c r="C57" s="114" t="s">
        <v>135</v>
      </c>
      <c r="D57" s="67" t="s">
        <v>67</v>
      </c>
      <c r="E57" s="60" t="s">
        <v>170</v>
      </c>
      <c r="F57" s="67" t="s">
        <v>171</v>
      </c>
      <c r="G57" s="67" t="s">
        <v>125</v>
      </c>
      <c r="H57" s="59" t="s">
        <v>172</v>
      </c>
      <c r="I57" s="62" t="s">
        <v>126</v>
      </c>
      <c r="J57" s="63">
        <v>4</v>
      </c>
      <c r="K57" s="64">
        <v>0</v>
      </c>
      <c r="L57" s="59" t="s">
        <v>127</v>
      </c>
      <c r="M57" s="69">
        <v>2</v>
      </c>
    </row>
    <row r="58" spans="1:13" ht="21.95" customHeight="1" x14ac:dyDescent="0.3">
      <c r="A58" s="66"/>
      <c r="B58" s="114" t="s">
        <v>157</v>
      </c>
      <c r="C58" s="114" t="s">
        <v>135</v>
      </c>
      <c r="D58" s="67" t="s">
        <v>67</v>
      </c>
      <c r="E58" s="60" t="s">
        <v>170</v>
      </c>
      <c r="F58" s="67" t="s">
        <v>171</v>
      </c>
      <c r="G58" s="67" t="s">
        <v>125</v>
      </c>
      <c r="H58" s="59" t="s">
        <v>172</v>
      </c>
      <c r="I58" s="62" t="s">
        <v>126</v>
      </c>
      <c r="J58" s="63">
        <v>4</v>
      </c>
      <c r="K58" s="64">
        <v>0</v>
      </c>
      <c r="L58" s="59" t="s">
        <v>127</v>
      </c>
      <c r="M58" s="69">
        <v>2</v>
      </c>
    </row>
    <row r="59" spans="1:13" ht="21.95" customHeight="1" x14ac:dyDescent="0.3">
      <c r="A59" s="66"/>
      <c r="B59" s="114" t="s">
        <v>158</v>
      </c>
      <c r="C59" s="114" t="s">
        <v>135</v>
      </c>
      <c r="D59" s="67" t="s">
        <v>67</v>
      </c>
      <c r="E59" s="60" t="s">
        <v>170</v>
      </c>
      <c r="F59" s="67" t="s">
        <v>171</v>
      </c>
      <c r="G59" s="67" t="s">
        <v>125</v>
      </c>
      <c r="H59" s="59" t="s">
        <v>172</v>
      </c>
      <c r="I59" s="62" t="s">
        <v>126</v>
      </c>
      <c r="J59" s="63">
        <v>4</v>
      </c>
      <c r="K59" s="64">
        <v>0</v>
      </c>
      <c r="L59" s="59" t="s">
        <v>127</v>
      </c>
      <c r="M59" s="69">
        <v>2</v>
      </c>
    </row>
    <row r="60" spans="1:13" ht="21.95" customHeight="1" x14ac:dyDescent="0.3">
      <c r="A60" s="66"/>
      <c r="B60" s="114" t="s">
        <v>159</v>
      </c>
      <c r="C60" s="114" t="s">
        <v>135</v>
      </c>
      <c r="D60" s="67" t="s">
        <v>67</v>
      </c>
      <c r="E60" s="60" t="s">
        <v>170</v>
      </c>
      <c r="F60" s="67" t="s">
        <v>171</v>
      </c>
      <c r="G60" s="67" t="s">
        <v>125</v>
      </c>
      <c r="H60" s="59" t="s">
        <v>172</v>
      </c>
      <c r="I60" s="62" t="s">
        <v>126</v>
      </c>
      <c r="J60" s="63">
        <v>4</v>
      </c>
      <c r="K60" s="64">
        <v>0</v>
      </c>
      <c r="L60" s="59" t="s">
        <v>127</v>
      </c>
      <c r="M60" s="69">
        <v>2</v>
      </c>
    </row>
    <row r="61" spans="1:13" ht="21.95" customHeight="1" x14ac:dyDescent="0.3">
      <c r="A61" s="66"/>
      <c r="B61" s="114" t="s">
        <v>160</v>
      </c>
      <c r="C61" s="114" t="s">
        <v>135</v>
      </c>
      <c r="D61" s="67" t="s">
        <v>67</v>
      </c>
      <c r="E61" s="60" t="s">
        <v>170</v>
      </c>
      <c r="F61" s="67" t="s">
        <v>171</v>
      </c>
      <c r="G61" s="67" t="s">
        <v>125</v>
      </c>
      <c r="H61" s="59" t="s">
        <v>172</v>
      </c>
      <c r="I61" s="62" t="s">
        <v>126</v>
      </c>
      <c r="J61" s="63">
        <v>4</v>
      </c>
      <c r="K61" s="64">
        <v>0</v>
      </c>
      <c r="L61" s="59" t="s">
        <v>127</v>
      </c>
      <c r="M61" s="69">
        <v>2</v>
      </c>
    </row>
    <row r="62" spans="1:13" ht="21.95" customHeight="1" x14ac:dyDescent="0.3">
      <c r="A62" s="66"/>
      <c r="B62" s="114" t="s">
        <v>161</v>
      </c>
      <c r="C62" s="114" t="s">
        <v>135</v>
      </c>
      <c r="D62" s="67" t="s">
        <v>67</v>
      </c>
      <c r="E62" s="60" t="s">
        <v>170</v>
      </c>
      <c r="F62" s="67" t="s">
        <v>171</v>
      </c>
      <c r="G62" s="67" t="s">
        <v>125</v>
      </c>
      <c r="H62" s="59" t="s">
        <v>172</v>
      </c>
      <c r="I62" s="62" t="s">
        <v>126</v>
      </c>
      <c r="J62" s="63">
        <v>4</v>
      </c>
      <c r="K62" s="64">
        <v>0</v>
      </c>
      <c r="L62" s="59" t="s">
        <v>127</v>
      </c>
      <c r="M62" s="69">
        <v>2</v>
      </c>
    </row>
    <row r="63" spans="1:13" ht="21.95" customHeight="1" x14ac:dyDescent="0.3">
      <c r="A63" s="66"/>
      <c r="B63" s="114" t="s">
        <v>162</v>
      </c>
      <c r="C63" s="114" t="s">
        <v>135</v>
      </c>
      <c r="D63" s="67" t="s">
        <v>67</v>
      </c>
      <c r="E63" s="60" t="s">
        <v>170</v>
      </c>
      <c r="F63" s="67" t="s">
        <v>171</v>
      </c>
      <c r="G63" s="67" t="s">
        <v>125</v>
      </c>
      <c r="H63" s="59" t="s">
        <v>172</v>
      </c>
      <c r="I63" s="62" t="s">
        <v>126</v>
      </c>
      <c r="J63" s="63">
        <v>4</v>
      </c>
      <c r="K63" s="64">
        <v>0</v>
      </c>
      <c r="L63" s="59" t="s">
        <v>127</v>
      </c>
      <c r="M63" s="69">
        <v>2</v>
      </c>
    </row>
    <row r="64" spans="1:13" ht="21.95" customHeight="1" x14ac:dyDescent="0.3">
      <c r="A64" s="66"/>
      <c r="B64" s="114" t="s">
        <v>163</v>
      </c>
      <c r="C64" s="114" t="s">
        <v>135</v>
      </c>
      <c r="D64" s="67" t="s">
        <v>67</v>
      </c>
      <c r="E64" s="60" t="s">
        <v>170</v>
      </c>
      <c r="F64" s="67" t="s">
        <v>171</v>
      </c>
      <c r="G64" s="67" t="s">
        <v>125</v>
      </c>
      <c r="H64" s="59" t="s">
        <v>172</v>
      </c>
      <c r="I64" s="62" t="s">
        <v>126</v>
      </c>
      <c r="J64" s="63">
        <v>4</v>
      </c>
      <c r="K64" s="64">
        <v>0</v>
      </c>
      <c r="L64" s="59" t="s">
        <v>127</v>
      </c>
      <c r="M64" s="69">
        <v>2</v>
      </c>
    </row>
    <row r="65" spans="1:13" ht="21.95" customHeight="1" x14ac:dyDescent="0.3">
      <c r="A65" s="66"/>
      <c r="B65" s="114" t="s">
        <v>164</v>
      </c>
      <c r="C65" s="114" t="s">
        <v>135</v>
      </c>
      <c r="D65" s="67" t="s">
        <v>67</v>
      </c>
      <c r="E65" s="60" t="s">
        <v>170</v>
      </c>
      <c r="F65" s="67" t="s">
        <v>171</v>
      </c>
      <c r="G65" s="67" t="s">
        <v>125</v>
      </c>
      <c r="H65" s="59" t="s">
        <v>172</v>
      </c>
      <c r="I65" s="62" t="s">
        <v>126</v>
      </c>
      <c r="J65" s="63">
        <v>4</v>
      </c>
      <c r="K65" s="64">
        <v>0</v>
      </c>
      <c r="L65" s="59" t="s">
        <v>127</v>
      </c>
      <c r="M65" s="69">
        <v>2</v>
      </c>
    </row>
    <row r="66" spans="1:13" ht="21.95" customHeight="1" x14ac:dyDescent="0.3">
      <c r="A66" s="66"/>
      <c r="B66" s="114" t="s">
        <v>165</v>
      </c>
      <c r="C66" s="114" t="s">
        <v>135</v>
      </c>
      <c r="D66" s="67" t="s">
        <v>67</v>
      </c>
      <c r="E66" s="60" t="s">
        <v>170</v>
      </c>
      <c r="F66" s="67" t="s">
        <v>171</v>
      </c>
      <c r="G66" s="67" t="s">
        <v>125</v>
      </c>
      <c r="H66" s="59" t="s">
        <v>172</v>
      </c>
      <c r="I66" s="62" t="s">
        <v>126</v>
      </c>
      <c r="J66" s="63">
        <v>4</v>
      </c>
      <c r="K66" s="64">
        <v>0</v>
      </c>
      <c r="L66" s="59" t="s">
        <v>127</v>
      </c>
      <c r="M66" s="69">
        <v>2</v>
      </c>
    </row>
    <row r="67" spans="1:13" ht="21.95" customHeight="1" x14ac:dyDescent="0.3">
      <c r="A67" s="66"/>
      <c r="B67" s="114" t="s">
        <v>166</v>
      </c>
      <c r="C67" s="114" t="s">
        <v>135</v>
      </c>
      <c r="D67" s="67" t="s">
        <v>67</v>
      </c>
      <c r="E67" s="60" t="s">
        <v>170</v>
      </c>
      <c r="F67" s="67" t="s">
        <v>171</v>
      </c>
      <c r="G67" s="67" t="s">
        <v>125</v>
      </c>
      <c r="H67" s="59" t="s">
        <v>172</v>
      </c>
      <c r="I67" s="62" t="s">
        <v>126</v>
      </c>
      <c r="J67" s="63">
        <v>4</v>
      </c>
      <c r="K67" s="64">
        <v>0</v>
      </c>
      <c r="L67" s="59" t="s">
        <v>127</v>
      </c>
      <c r="M67" s="69">
        <v>2</v>
      </c>
    </row>
    <row r="68" spans="1:13" ht="21.95" customHeight="1" x14ac:dyDescent="0.3">
      <c r="A68" s="66"/>
      <c r="B68" s="114" t="s">
        <v>167</v>
      </c>
      <c r="C68" s="114" t="s">
        <v>135</v>
      </c>
      <c r="D68" s="67" t="s">
        <v>67</v>
      </c>
      <c r="E68" s="60" t="s">
        <v>170</v>
      </c>
      <c r="F68" s="67" t="s">
        <v>171</v>
      </c>
      <c r="G68" s="67" t="s">
        <v>125</v>
      </c>
      <c r="H68" s="59" t="s">
        <v>172</v>
      </c>
      <c r="I68" s="62" t="s">
        <v>126</v>
      </c>
      <c r="J68" s="63">
        <v>4</v>
      </c>
      <c r="K68" s="64">
        <v>0</v>
      </c>
      <c r="L68" s="59" t="s">
        <v>127</v>
      </c>
      <c r="M68" s="69">
        <v>2</v>
      </c>
    </row>
    <row r="69" spans="1:13" ht="21.95" customHeight="1" x14ac:dyDescent="0.3">
      <c r="A69" s="66"/>
      <c r="B69" s="114" t="s">
        <v>168</v>
      </c>
      <c r="C69" s="114" t="s">
        <v>135</v>
      </c>
      <c r="D69" s="67" t="s">
        <v>67</v>
      </c>
      <c r="E69" s="60" t="s">
        <v>170</v>
      </c>
      <c r="F69" s="67" t="s">
        <v>171</v>
      </c>
      <c r="G69" s="67" t="s">
        <v>125</v>
      </c>
      <c r="H69" s="59" t="s">
        <v>172</v>
      </c>
      <c r="I69" s="62" t="s">
        <v>126</v>
      </c>
      <c r="J69" s="63">
        <v>4</v>
      </c>
      <c r="K69" s="64">
        <v>0</v>
      </c>
      <c r="L69" s="59" t="s">
        <v>127</v>
      </c>
      <c r="M69" s="69">
        <v>2</v>
      </c>
    </row>
    <row r="70" spans="1:13" ht="21.95" customHeight="1" x14ac:dyDescent="0.3">
      <c r="A70" s="66"/>
      <c r="B70" s="116" t="s">
        <v>169</v>
      </c>
      <c r="C70" s="114" t="s">
        <v>140</v>
      </c>
      <c r="D70" s="67" t="s">
        <v>67</v>
      </c>
      <c r="E70" s="60" t="s">
        <v>170</v>
      </c>
      <c r="F70" s="67" t="s">
        <v>171</v>
      </c>
      <c r="G70" s="67" t="s">
        <v>125</v>
      </c>
      <c r="H70" s="59" t="s">
        <v>172</v>
      </c>
      <c r="I70" s="62" t="s">
        <v>126</v>
      </c>
      <c r="J70" s="63">
        <v>4</v>
      </c>
      <c r="K70" s="64">
        <v>0</v>
      </c>
      <c r="L70" s="59" t="s">
        <v>127</v>
      </c>
      <c r="M70" s="69">
        <v>2</v>
      </c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937:D1435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36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936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936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936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936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936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942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5"/>
  <sheetViews>
    <sheetView showGridLines="0" zoomScale="120" zoomScaleNormal="120" zoomScaleSheetLayoutView="90" zoomScalePageLayoutView="120" workbookViewId="0">
      <selection activeCell="T6" sqref="T6"/>
    </sheetView>
  </sheetViews>
  <sheetFormatPr defaultColWidth="9" defaultRowHeight="21.75" x14ac:dyDescent="0.2"/>
  <cols>
    <col min="1" max="1" width="3.125" style="19" customWidth="1"/>
    <col min="2" max="2" width="19.125" style="19" customWidth="1"/>
    <col min="3" max="3" width="10.5" style="19" customWidth="1"/>
    <col min="4" max="4" width="8.375" style="19" customWidth="1"/>
    <col min="5" max="5" width="28.5" style="19" customWidth="1"/>
    <col min="6" max="6" width="8.625" style="19" customWidth="1"/>
    <col min="7" max="7" width="1.5" style="19" customWidth="1"/>
    <col min="8" max="8" width="12.375" style="19" customWidth="1"/>
    <col min="9" max="9" width="9.625" style="19" customWidth="1"/>
    <col min="10" max="10" width="7.5" style="26" customWidth="1"/>
    <col min="11" max="11" width="8.5" style="19" customWidth="1"/>
    <col min="12" max="12" width="9.375" style="19" customWidth="1"/>
    <col min="13" max="13" width="7" style="19" customWidth="1"/>
    <col min="14" max="14" width="0.875" style="19" customWidth="1"/>
    <col min="15" max="15" width="5.125" style="23" customWidth="1"/>
    <col min="16" max="16384" width="9" style="19"/>
  </cols>
  <sheetData>
    <row r="1" spans="1:17" s="12" customFormat="1" ht="36.75" customHeight="1" x14ac:dyDescent="0.65">
      <c r="A1" s="131" t="s">
        <v>72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76"/>
      <c r="O1" s="21"/>
      <c r="P1" s="10"/>
      <c r="Q1" s="11"/>
    </row>
    <row r="2" spans="1:17" s="12" customFormat="1" ht="24.75" customHeight="1" x14ac:dyDescent="0.4">
      <c r="A2" s="7"/>
      <c r="B2" s="5"/>
      <c r="C2" s="28" t="s">
        <v>7</v>
      </c>
      <c r="D2" s="138" t="str">
        <f>เก็บข้อมูลHRD!C2</f>
        <v>สำนักงานศุสัตว์จังหวัดเพชรบุรี</v>
      </c>
      <c r="E2" s="138"/>
      <c r="F2" s="138"/>
      <c r="G2" s="138"/>
      <c r="H2" s="138"/>
      <c r="I2" s="138"/>
      <c r="J2" s="139" t="s">
        <v>75</v>
      </c>
      <c r="K2" s="139"/>
      <c r="L2" s="138" t="str">
        <f>เก็บข้อมูลHRD!J4</f>
        <v>นางนิภารัตน์ เดชวัน</v>
      </c>
      <c r="M2" s="138"/>
      <c r="N2" s="77"/>
      <c r="O2" s="20"/>
    </row>
    <row r="3" spans="1:17" s="12" customFormat="1" ht="4.5" customHeight="1" x14ac:dyDescent="0.4">
      <c r="A3" s="7"/>
      <c r="B3" s="5"/>
      <c r="C3" s="5"/>
      <c r="D3" s="5"/>
      <c r="E3" s="2"/>
      <c r="F3" s="2"/>
      <c r="G3" s="2"/>
      <c r="H3" s="2"/>
      <c r="I3" s="2"/>
      <c r="J3" s="2"/>
      <c r="K3" s="13"/>
      <c r="L3" s="16"/>
      <c r="M3" s="16"/>
      <c r="N3" s="16"/>
      <c r="O3" s="20"/>
    </row>
    <row r="4" spans="1:17" s="12" customFormat="1" ht="25.5" customHeight="1" x14ac:dyDescent="0.4">
      <c r="A4" s="8"/>
      <c r="B4" s="133" t="s">
        <v>46</v>
      </c>
      <c r="C4" s="134"/>
      <c r="D4" s="106">
        <f>เก็บข้อมูลHRD!D4</f>
        <v>28</v>
      </c>
      <c r="E4" s="29" t="s">
        <v>53</v>
      </c>
      <c r="F4" s="106">
        <f>เก็บข้อมูลHRD!F4</f>
        <v>36</v>
      </c>
      <c r="G4" s="30"/>
      <c r="H4" s="31" t="s">
        <v>47</v>
      </c>
      <c r="I4" s="135">
        <f>เก็บข้อมูลHRD!H4</f>
        <v>2567</v>
      </c>
      <c r="J4" s="136"/>
      <c r="K4" s="137" t="s">
        <v>45</v>
      </c>
      <c r="L4" s="137"/>
      <c r="M4" s="32">
        <f>เก็บข้อมูลHRD!L4:M4</f>
        <v>45467</v>
      </c>
      <c r="N4" s="78"/>
      <c r="O4" s="22"/>
    </row>
    <row r="5" spans="1:17" s="24" customFormat="1" ht="5.25" customHeight="1" x14ac:dyDescent="0.2">
      <c r="A5" s="9"/>
      <c r="B5" s="120"/>
      <c r="C5" s="120"/>
      <c r="D5" s="27"/>
      <c r="E5" s="27"/>
      <c r="F5" s="4"/>
      <c r="G5" s="4"/>
      <c r="H5" s="6"/>
      <c r="I5" s="14"/>
      <c r="J5" s="6"/>
      <c r="K5" s="15"/>
      <c r="L5" s="17"/>
      <c r="M5" s="17"/>
      <c r="N5" s="17"/>
      <c r="O5" s="18"/>
      <c r="P5" s="3"/>
      <c r="Q5" s="3"/>
    </row>
    <row r="6" spans="1:17" s="24" customFormat="1" ht="25.5" customHeight="1" x14ac:dyDescent="0.2">
      <c r="A6" s="149" t="s">
        <v>13</v>
      </c>
      <c r="B6" s="146" t="s">
        <v>34</v>
      </c>
      <c r="C6" s="147"/>
      <c r="D6" s="147"/>
      <c r="E6" s="147"/>
      <c r="F6" s="148"/>
      <c r="G6" s="33"/>
      <c r="H6" s="125" t="s">
        <v>32</v>
      </c>
      <c r="I6" s="125"/>
      <c r="J6" s="125"/>
      <c r="K6" s="124" t="s">
        <v>33</v>
      </c>
      <c r="L6" s="124"/>
      <c r="M6" s="124"/>
      <c r="N6" s="79"/>
      <c r="O6" s="18"/>
      <c r="P6" s="3"/>
      <c r="Q6" s="3"/>
    </row>
    <row r="7" spans="1:17" ht="24.95" customHeight="1" x14ac:dyDescent="0.55000000000000004">
      <c r="A7" s="150"/>
      <c r="B7" s="163" t="s">
        <v>51</v>
      </c>
      <c r="C7" s="164"/>
      <c r="D7" s="165"/>
      <c r="E7" s="161" t="s">
        <v>67</v>
      </c>
      <c r="F7" s="161"/>
      <c r="G7" s="36"/>
      <c r="H7" s="129" t="s">
        <v>15</v>
      </c>
      <c r="I7" s="129"/>
      <c r="J7" s="37">
        <f>COUNTIF(เก็บข้อมูลHRD!F7:F1942,"ความรู้/ทักษะเฉพาะทางในสายงาน")</f>
        <v>0</v>
      </c>
      <c r="K7" s="126" t="s">
        <v>48</v>
      </c>
      <c r="L7" s="126"/>
      <c r="M7" s="38">
        <f>COUNTIF(เก็บข้อมูลHRD!G7:G1942,"อบรมกับหน่วยงานนอกกรมฯ")</f>
        <v>0</v>
      </c>
      <c r="N7" s="81"/>
    </row>
    <row r="8" spans="1:17" ht="24.95" customHeight="1" x14ac:dyDescent="0.55000000000000004">
      <c r="A8" s="150"/>
      <c r="B8" s="143" t="s">
        <v>8</v>
      </c>
      <c r="C8" s="143"/>
      <c r="D8" s="34">
        <f t="array" ref="D8">COUNTIFS(เก็บข้อมูลHRD!D7:D1942,"ข้าราชการ",เก็บข้อมูลHRD!M7:M1942,"1")</f>
        <v>0</v>
      </c>
      <c r="E8" s="35" t="s">
        <v>10</v>
      </c>
      <c r="F8" s="34">
        <f t="array" ref="F8">COUNTIFS(เก็บข้อมูลHRD!D7:D1942,"พนักงานราชการ",เก็บข้อมูลHRD!M7:M1942,"1")</f>
        <v>0</v>
      </c>
      <c r="G8" s="36"/>
      <c r="H8" s="129" t="s">
        <v>16</v>
      </c>
      <c r="I8" s="129"/>
      <c r="J8" s="37">
        <f>COUNTIF(เก็บข้อมูลHRD!F7:F1942,"ภาษา")</f>
        <v>0</v>
      </c>
      <c r="K8" s="140" t="s">
        <v>40</v>
      </c>
      <c r="L8" s="140"/>
      <c r="M8" s="38">
        <f>COUNTIF(เก็บข้อมูลHRD!G7:G1942,"อบรมกับหน่วยงานในกรมฯ")</f>
        <v>0</v>
      </c>
      <c r="N8" s="81"/>
      <c r="P8" s="25"/>
    </row>
    <row r="9" spans="1:17" ht="24.95" customHeight="1" x14ac:dyDescent="0.55000000000000004">
      <c r="A9" s="150"/>
      <c r="B9" s="143" t="s">
        <v>9</v>
      </c>
      <c r="C9" s="143"/>
      <c r="D9" s="39">
        <f t="array" ref="D9">SUMPRODUCT(IF(เก็บข้อมูลHRD!D7:D1942="ข้าราชการ",IF(เก็บข้อมูลHRD!B7:B1942&lt;&gt;"",IF(เก็บข้อมูลHRD!M7:M1942=1,1/COUNTIFS(เก็บข้อมูลHRD!B7:B1942,เก็บข้อมูลHRD!B7:B1942,เก็บข้อมูลHRD!D7:D1942,"ข้าราชการ",เก็บข้อมูลHRD!B7:B1942,"&lt;&gt;",เก็บข้อมูลHRD!M7:M1942,"=1")))))</f>
        <v>0</v>
      </c>
      <c r="E9" s="35" t="s">
        <v>11</v>
      </c>
      <c r="F9" s="34">
        <f t="array" ref="F9">SUMPRODUCT(IF(เก็บข้อมูลHRD!D7:D1942="พนักงานราชการ",IF(เก็บข้อมูลHRD!B7:B1942&lt;&gt;"",IF(เก็บข้อมูลHRD!M7:M1942=1,1/COUNTIFS(เก็บข้อมูลHRD!B7:B1942,เก็บข้อมูลHRD!B7:B1942,เก็บข้อมูลHRD!D7:D1942,"พนักงานราชการ",เก็บข้อมูลHRD!B7:B1942,"&lt;&gt;",เก็บข้อมูลHRD!M7:M1942,"=1")))))</f>
        <v>0</v>
      </c>
      <c r="G9" s="41"/>
      <c r="H9" s="129" t="s">
        <v>17</v>
      </c>
      <c r="I9" s="129"/>
      <c r="J9" s="37">
        <f>COUNTIF(เก็บข้อมูลHRD!F7:F1942,"ภาวะผู้นำ/คุณธรรม/จริยธรรม")</f>
        <v>0</v>
      </c>
      <c r="K9" s="126" t="s">
        <v>49</v>
      </c>
      <c r="L9" s="126"/>
      <c r="M9" s="38">
        <f>COUNTIF(เก็บข้อมูลHRD!G7:G1942,"e-Learning")</f>
        <v>64</v>
      </c>
      <c r="N9" s="81"/>
    </row>
    <row r="10" spans="1:17" ht="24.95" customHeight="1" x14ac:dyDescent="0.55000000000000004">
      <c r="A10" s="151"/>
      <c r="B10" s="143" t="s">
        <v>76</v>
      </c>
      <c r="C10" s="143"/>
      <c r="D10" s="40">
        <f t="array" ref="D10">D9/D4*100</f>
        <v>0</v>
      </c>
      <c r="E10" s="35" t="s">
        <v>77</v>
      </c>
      <c r="F10" s="40">
        <f t="array" ref="F10">F9/F4*100</f>
        <v>0</v>
      </c>
      <c r="G10" s="42"/>
      <c r="H10" s="129" t="s">
        <v>18</v>
      </c>
      <c r="I10" s="129"/>
      <c r="J10" s="37">
        <f t="array" ref="J10">COUNTIF(เก็บข้อมูลHRD!F7:F942,"จิตอาสา/บริการ")</f>
        <v>0</v>
      </c>
      <c r="K10" s="126" t="s">
        <v>23</v>
      </c>
      <c r="L10" s="126"/>
      <c r="M10" s="38">
        <f>COUNTIF(เก็บข้อมูลHRD!G7:G1942,"ชุมชนนักปฏิบัติ(CoP)")</f>
        <v>0</v>
      </c>
      <c r="N10" s="81"/>
    </row>
    <row r="11" spans="1:17" ht="24.95" customHeight="1" x14ac:dyDescent="0.55000000000000004">
      <c r="A11" s="158" t="s">
        <v>14</v>
      </c>
      <c r="B11" s="155" t="s">
        <v>35</v>
      </c>
      <c r="C11" s="156"/>
      <c r="D11" s="156"/>
      <c r="E11" s="156"/>
      <c r="F11" s="157"/>
      <c r="G11" s="36"/>
      <c r="H11" s="129" t="s">
        <v>19</v>
      </c>
      <c r="I11" s="129"/>
      <c r="J11" s="37">
        <f>COUNTIF(เก็บข้อมูลHRD!F7:F1942,"ความรับผิดชอบ/ซื่อสัตย์สุจริต")</f>
        <v>0</v>
      </c>
      <c r="K11" s="126" t="s">
        <v>26</v>
      </c>
      <c r="L11" s="126"/>
      <c r="M11" s="38">
        <f>COUNTIF(เก็บข้อมูลHRD!G7:G1942,"สอนงาน")</f>
        <v>0</v>
      </c>
      <c r="N11" s="81"/>
    </row>
    <row r="12" spans="1:17" ht="24.95" customHeight="1" x14ac:dyDescent="0.55000000000000004">
      <c r="A12" s="159"/>
      <c r="B12" s="152" t="s">
        <v>51</v>
      </c>
      <c r="C12" s="153"/>
      <c r="D12" s="154"/>
      <c r="E12" s="162" t="s">
        <v>67</v>
      </c>
      <c r="F12" s="162"/>
      <c r="G12" s="36"/>
      <c r="H12" s="129" t="s">
        <v>20</v>
      </c>
      <c r="I12" s="129"/>
      <c r="J12" s="37">
        <f>COUNTIF(เก็บข้อมูลHRD!F7:F1942,"ทำงานเป็นทีม")</f>
        <v>0</v>
      </c>
      <c r="K12" s="126" t="s">
        <v>27</v>
      </c>
      <c r="L12" s="126"/>
      <c r="M12" s="38">
        <f>COUNTIF(เก็บข้อมูลHRD!G7:G1942,"มอบหมายงาน")</f>
        <v>0</v>
      </c>
      <c r="N12" s="81"/>
    </row>
    <row r="13" spans="1:17" ht="24.95" customHeight="1" x14ac:dyDescent="0.55000000000000004">
      <c r="A13" s="159"/>
      <c r="B13" s="128" t="s">
        <v>8</v>
      </c>
      <c r="C13" s="128"/>
      <c r="D13" s="34">
        <f t="array" ref="D13">COUNTIFS(เก็บข้อมูลHRD!D7:D1942,"ข้าราชการ",เก็บข้อมูลHRD!M7:M1942,"2")</f>
        <v>28</v>
      </c>
      <c r="E13" s="35" t="s">
        <v>10</v>
      </c>
      <c r="F13" s="34">
        <f t="array" ref="F13">COUNTIFS(เก็บข้อมูลHRD!D7:D1942,"พนักงานราชการ",เก็บข้อมูลHRD!M7:M1942,"2")</f>
        <v>36</v>
      </c>
      <c r="G13" s="41"/>
      <c r="H13" s="129" t="s">
        <v>24</v>
      </c>
      <c r="I13" s="129"/>
      <c r="J13" s="37">
        <f>COUNTIF(เก็บข้อมูลHRD!F7:F1942,"คิดค้น/ใช้นวัตกรรมใหม่ๆ")</f>
        <v>0</v>
      </c>
      <c r="K13" s="126" t="s">
        <v>28</v>
      </c>
      <c r="L13" s="126"/>
      <c r="M13" s="38">
        <f>COUNTIF(เก็บข้อมูลHRD!G7:G1942,"ดูงานนอกสถานที่")</f>
        <v>0</v>
      </c>
      <c r="N13" s="81"/>
      <c r="Q13" s="19" t="s">
        <v>57</v>
      </c>
    </row>
    <row r="14" spans="1:17" ht="24.95" customHeight="1" x14ac:dyDescent="0.55000000000000004">
      <c r="A14" s="159"/>
      <c r="B14" s="128" t="s">
        <v>9</v>
      </c>
      <c r="C14" s="128"/>
      <c r="D14" s="34">
        <f t="array" ref="D14">SUMPRODUCT(IF(เก็บข้อมูลHRD!D7:D1942="ข้าราชการ",IF(เก็บข้อมูลHRD!B7:B1942&lt;&gt;"",IF(เก็บข้อมูลHRD!M7:M1942=2,1/COUNTIFS(เก็บข้อมูลHRD!B7:B1942,เก็บข้อมูลHRD!B7:B1942,เก็บข้อมูลHRD!D7:D1942,"ข้าราชการ",เก็บข้อมูลHRD!B7:B1942,"&lt;&gt;",เก็บข้อมูลHRD!M7:M1942,"=2")))))</f>
        <v>28</v>
      </c>
      <c r="E14" s="35" t="s">
        <v>11</v>
      </c>
      <c r="F14" s="34">
        <f t="array" ref="F14">SUMPRODUCT(IF(เก็บข้อมูลHRD!D7:D1942="พนักงานราชการ",IF(เก็บข้อมูลHRD!B7:B1942&lt;&gt;"",IF(เก็บข้อมูลHRD!M7:M1942=2,1/COUNTIFS(เก็บข้อมูลHRD!B7:B1942,เก็บข้อมูลHRD!B7:B1942,เก็บข้อมูลHRD!D7:D1942,"พนักงานราชการ",เก็บข้อมูลHRD!B7:B1942,"&lt;&gt;",เก็บข้อมูลHRD!M7:M1942,"=2")))))</f>
        <v>36</v>
      </c>
      <c r="G14" s="42"/>
      <c r="H14" s="129" t="s">
        <v>25</v>
      </c>
      <c r="I14" s="129"/>
      <c r="J14" s="37">
        <f>COUNTIF(เก็บข้อมูลHRD!F7:F1942,"กฎหมาย/กฎระเบียบฯ")</f>
        <v>64</v>
      </c>
      <c r="K14" s="126" t="s">
        <v>29</v>
      </c>
      <c r="L14" s="126"/>
      <c r="M14" s="38">
        <f>COUNTIF(เก็บข้อมูลHRD!G7:G1942,"หมุนเวียนงาน")</f>
        <v>0</v>
      </c>
      <c r="N14" s="81"/>
    </row>
    <row r="15" spans="1:17" ht="24.95" customHeight="1" x14ac:dyDescent="0.55000000000000004">
      <c r="A15" s="160"/>
      <c r="B15" s="128" t="s">
        <v>76</v>
      </c>
      <c r="C15" s="128"/>
      <c r="D15" s="40">
        <f>D14/D4*100</f>
        <v>100</v>
      </c>
      <c r="E15" s="35" t="s">
        <v>77</v>
      </c>
      <c r="F15" s="40">
        <f>F14/F4*100</f>
        <v>100</v>
      </c>
      <c r="G15" s="36"/>
      <c r="H15" s="129" t="s">
        <v>21</v>
      </c>
      <c r="I15" s="129"/>
      <c r="J15" s="37">
        <f>COUNTIF(เก็บข้อมูลHRD!F7:F1942,"การใช้เทคโนโลยี")</f>
        <v>0</v>
      </c>
      <c r="K15" s="126" t="s">
        <v>30</v>
      </c>
      <c r="L15" s="126"/>
      <c r="M15" s="38">
        <f>COUNTIF(เก็บข้อมูลHRD!G7:G1942,"เรียนรู้ด้วยตนเอง")</f>
        <v>0</v>
      </c>
      <c r="N15" s="81"/>
    </row>
    <row r="16" spans="1:17" ht="24.95" customHeight="1" x14ac:dyDescent="0.55000000000000004">
      <c r="A16" s="170" t="s">
        <v>12</v>
      </c>
      <c r="B16" s="144" t="s">
        <v>36</v>
      </c>
      <c r="C16" s="144"/>
      <c r="D16" s="144"/>
      <c r="E16" s="144"/>
      <c r="F16" s="145"/>
      <c r="G16" s="36"/>
      <c r="H16" s="129" t="s">
        <v>22</v>
      </c>
      <c r="I16" s="129"/>
      <c r="J16" s="37">
        <f>COUNTIF(เก็บข้อมูลHRD!F7:F1942,"ทักษะการคิด")</f>
        <v>0</v>
      </c>
      <c r="K16" s="126" t="s">
        <v>31</v>
      </c>
      <c r="L16" s="126"/>
      <c r="M16" s="38">
        <f>COUNTIF(เก็บข้อมูลHRD!G7:G1942,"อื่นๆ")</f>
        <v>0</v>
      </c>
      <c r="N16" s="81"/>
    </row>
    <row r="17" spans="1:18" ht="23.25" customHeight="1" x14ac:dyDescent="0.2">
      <c r="A17" s="170"/>
      <c r="B17" s="144" t="s">
        <v>51</v>
      </c>
      <c r="C17" s="144"/>
      <c r="D17" s="145"/>
      <c r="E17" s="171" t="s">
        <v>67</v>
      </c>
      <c r="F17" s="171"/>
      <c r="G17" s="41"/>
      <c r="H17" s="127" t="s">
        <v>52</v>
      </c>
      <c r="I17" s="127"/>
      <c r="J17" s="89">
        <f>SUM(J7:J16)</f>
        <v>64</v>
      </c>
      <c r="K17" s="127" t="s">
        <v>52</v>
      </c>
      <c r="L17" s="127"/>
      <c r="M17" s="90">
        <f>SUM(M7:M16)</f>
        <v>64</v>
      </c>
      <c r="N17" s="81"/>
    </row>
    <row r="18" spans="1:18" ht="24.95" customHeight="1" x14ac:dyDescent="0.5">
      <c r="A18" s="170"/>
      <c r="B18" s="130" t="s">
        <v>8</v>
      </c>
      <c r="C18" s="128"/>
      <c r="D18" s="34">
        <f>COUNTIF(เก็บข้อมูลHRD!D7:D1942,"ข้าราชการ")</f>
        <v>28</v>
      </c>
      <c r="E18" s="35" t="s">
        <v>10</v>
      </c>
      <c r="F18" s="34">
        <f t="array" ref="F18">COUNTIF(เก็บข้อมูลHRD!D7:D1942,"พนักงานราชการ")</f>
        <v>36</v>
      </c>
      <c r="G18" s="42"/>
      <c r="H18" s="167" t="s">
        <v>68</v>
      </c>
      <c r="I18" s="168"/>
      <c r="J18" s="168"/>
      <c r="K18" s="168"/>
      <c r="L18" s="168"/>
      <c r="M18" s="168"/>
      <c r="N18" s="42"/>
    </row>
    <row r="19" spans="1:18" ht="28.5" customHeight="1" x14ac:dyDescent="0.2">
      <c r="A19" s="170"/>
      <c r="B19" s="130" t="s">
        <v>9</v>
      </c>
      <c r="C19" s="128"/>
      <c r="D19" s="34">
        <f t="array" ref="D19">SUMPRODUCT(IF(เก็บข้อมูลHRD!D7:D1942="ข้าราชการ",IF(เก็บข้อมูลHRD!B7:B1942&lt;&gt;"",1/COUNTIFS(เก็บข้อมูลHRD!B7:B1942,เก็บข้อมูลHRD!B7:B1942,เก็บข้อมูลHRD!D7:D1942,"ข้าราชการ",เก็บข้อมูลHRD!B7:B1942,"&lt;&gt;"))))</f>
        <v>28</v>
      </c>
      <c r="E19" s="35" t="s">
        <v>11</v>
      </c>
      <c r="F19" s="34">
        <f t="array" ref="F19">SUMPRODUCT(IF(เก็บข้อมูลHRD!D7:D1942="พนักงานราชการ",IF(เก็บข้อมูลHRD!B7:B1942&lt;&gt;"",1/COUNTIFS(เก็บข้อมูลHRD!B7:B1942,เก็บข้อมูลHRD!B7:B1942,เก็บข้อมูลHRD!D7:D1942,"พนักงานราชการ",เก็บข้อมูลHRD!B7:B1942,"&lt;&gt;"))))</f>
        <v>36</v>
      </c>
      <c r="G19" s="41"/>
      <c r="H19" s="169"/>
      <c r="I19" s="169"/>
      <c r="J19" s="169"/>
      <c r="K19" s="169"/>
      <c r="L19" s="169"/>
      <c r="M19" s="169"/>
      <c r="N19" s="80"/>
    </row>
    <row r="20" spans="1:18" ht="24.95" customHeight="1" x14ac:dyDescent="0.5">
      <c r="A20" s="170"/>
      <c r="B20" s="130" t="s">
        <v>76</v>
      </c>
      <c r="C20" s="128"/>
      <c r="D20" s="40">
        <f>D19/D4*100</f>
        <v>100</v>
      </c>
      <c r="E20" s="35" t="s">
        <v>77</v>
      </c>
      <c r="F20" s="40">
        <f>F19/F4*100</f>
        <v>100</v>
      </c>
      <c r="G20" s="42"/>
      <c r="H20" s="169"/>
      <c r="I20" s="169"/>
      <c r="J20" s="169"/>
      <c r="K20" s="169"/>
      <c r="L20" s="169"/>
      <c r="M20" s="169"/>
      <c r="N20" s="47"/>
    </row>
    <row r="21" spans="1:18" ht="25.5" customHeight="1" x14ac:dyDescent="0.2">
      <c r="A21" s="170"/>
      <c r="B21" s="141" t="s">
        <v>39</v>
      </c>
      <c r="C21" s="141"/>
      <c r="D21" s="141"/>
      <c r="E21" s="141"/>
      <c r="F21" s="142"/>
      <c r="G21" s="107"/>
      <c r="H21" s="169"/>
      <c r="I21" s="169"/>
      <c r="J21" s="169"/>
      <c r="K21" s="169"/>
      <c r="L21" s="169"/>
      <c r="M21" s="169"/>
      <c r="N21" s="47"/>
      <c r="R21" s="19" t="s">
        <v>57</v>
      </c>
    </row>
    <row r="22" spans="1:18" ht="24" customHeight="1" x14ac:dyDescent="0.2">
      <c r="A22" s="170"/>
      <c r="B22" s="172" t="s">
        <v>38</v>
      </c>
      <c r="C22" s="173"/>
      <c r="D22" s="43">
        <f t="array" ref="D22">SUMPRODUCT(IF(เก็บข้อมูลHRD!L7:L1942="มี",IF(เก็บข้อมูลHRD!B7:B1942&lt;&gt;"",1/COUNTIFS(เก็บข้อมูลHRD!B7:B1942,เก็บข้อมูลHRD!B7:B1942,เก็บข้อมูลHRD!L7:L1942,"มี",เก็บข้อมูลHRD!B7:B1942,"&lt;&gt;"))))</f>
        <v>64</v>
      </c>
      <c r="E22" s="35" t="s">
        <v>37</v>
      </c>
      <c r="F22" s="40">
        <f t="array" ref="F22">(D22/SUMPRODUCT((เก็บข้อมูลHRD!B7:B1942&lt;&gt;"")/COUNTIF(เก็บข้อมูลHRD!B7:B1942,เก็บข้อมูลHRD!B7:B1942&amp;"")))*100</f>
        <v>100</v>
      </c>
      <c r="G22" s="47"/>
      <c r="H22" s="169"/>
      <c r="I22" s="169"/>
      <c r="J22" s="169"/>
      <c r="K22" s="169"/>
      <c r="L22" s="169"/>
      <c r="M22" s="169"/>
      <c r="N22" s="47"/>
    </row>
    <row r="23" spans="1:18" ht="24" x14ac:dyDescent="0.2">
      <c r="A23" s="170"/>
      <c r="B23" s="141" t="s">
        <v>41</v>
      </c>
      <c r="C23" s="141"/>
      <c r="D23" s="141"/>
      <c r="E23" s="141"/>
      <c r="F23" s="142"/>
      <c r="G23" s="47"/>
      <c r="H23" s="169"/>
      <c r="I23" s="169"/>
      <c r="J23" s="169"/>
      <c r="K23" s="169"/>
      <c r="L23" s="169"/>
      <c r="M23" s="169"/>
      <c r="N23" s="47"/>
    </row>
    <row r="24" spans="1:18" ht="21.75" customHeight="1" x14ac:dyDescent="0.2">
      <c r="A24" s="170"/>
      <c r="B24" s="172" t="s">
        <v>42</v>
      </c>
      <c r="C24" s="173"/>
      <c r="D24" s="44">
        <f t="array" ref="D24">SUM(เก็บข้อมูลHRD!K7:K1942)</f>
        <v>0</v>
      </c>
      <c r="E24" s="45" t="s">
        <v>58</v>
      </c>
      <c r="F24" s="46" t="e">
        <f t="array" ref="F24">AVERAGEIF(เก็บข้อมูลHRD!K7:K1942,"&lt;&gt;0")</f>
        <v>#DIV/0!</v>
      </c>
      <c r="G24" s="47"/>
      <c r="H24" s="166" t="s">
        <v>61</v>
      </c>
      <c r="I24" s="166"/>
      <c r="J24" s="166"/>
      <c r="K24" s="166"/>
      <c r="L24" s="166"/>
      <c r="M24" s="47"/>
      <c r="N24" s="47"/>
    </row>
    <row r="25" spans="1:18" x14ac:dyDescent="0.2">
      <c r="B25" s="123"/>
      <c r="C25" s="123"/>
      <c r="D25" s="123"/>
      <c r="E25" s="123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topLeftCell="A10" workbookViewId="0">
      <selection activeCell="B68" sqref="B68"/>
    </sheetView>
  </sheetViews>
  <sheetFormatPr defaultColWidth="9" defaultRowHeight="26.25" x14ac:dyDescent="0.6"/>
  <cols>
    <col min="1" max="1" width="10.5" style="99" customWidth="1"/>
    <col min="2" max="2" width="42" style="100" customWidth="1"/>
    <col min="3" max="3" width="37.5" style="101" customWidth="1"/>
    <col min="4" max="4" width="44.625" style="99" customWidth="1"/>
    <col min="5" max="16384" width="9" style="82"/>
  </cols>
  <sheetData>
    <row r="1" spans="1:4" ht="36" x14ac:dyDescent="0.65">
      <c r="A1" s="175" t="s">
        <v>64</v>
      </c>
      <c r="B1" s="175"/>
      <c r="C1" s="175"/>
      <c r="D1" s="175"/>
    </row>
    <row r="2" spans="1:4" ht="92.25" customHeight="1" x14ac:dyDescent="0.6">
      <c r="A2" s="174" t="s">
        <v>74</v>
      </c>
      <c r="B2" s="174"/>
      <c r="C2" s="174"/>
      <c r="D2" s="174"/>
    </row>
    <row r="3" spans="1:4" ht="186.75" customHeight="1" x14ac:dyDescent="0.6">
      <c r="A3" s="174" t="s">
        <v>70</v>
      </c>
      <c r="B3" s="174"/>
      <c r="C3" s="174"/>
      <c r="D3" s="174"/>
    </row>
    <row r="4" spans="1:4" s="86" customFormat="1" ht="52.5" x14ac:dyDescent="0.2">
      <c r="A4" s="83" t="s">
        <v>56</v>
      </c>
      <c r="B4" s="84" t="s">
        <v>62</v>
      </c>
      <c r="C4" s="85" t="s">
        <v>1</v>
      </c>
      <c r="D4" s="87" t="s">
        <v>65</v>
      </c>
    </row>
    <row r="5" spans="1:4" x14ac:dyDescent="0.6">
      <c r="A5" s="95">
        <v>1</v>
      </c>
      <c r="B5" s="108" t="s">
        <v>80</v>
      </c>
      <c r="C5" s="109" t="s">
        <v>81</v>
      </c>
      <c r="D5" s="98" t="str">
        <f>IF(COUNTIF(เก็บข้อมูลHRD!$B$7:$B$1942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 x14ac:dyDescent="0.6">
      <c r="A6" s="95">
        <v>2</v>
      </c>
      <c r="B6" s="108" t="s">
        <v>82</v>
      </c>
      <c r="C6" s="109" t="s">
        <v>83</v>
      </c>
      <c r="D6" s="98" t="str">
        <f>IF(COUNTIF(เก็บข้อมูลHRD!$B$7:$B$1942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 x14ac:dyDescent="0.6">
      <c r="A7" s="95">
        <v>3</v>
      </c>
      <c r="B7" s="110" t="s">
        <v>84</v>
      </c>
      <c r="C7" s="109" t="s">
        <v>85</v>
      </c>
      <c r="D7" s="98" t="str">
        <f>IF(COUNTIF(เก็บข้อมูลHRD!$B$7:$B$1942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 x14ac:dyDescent="0.6">
      <c r="A8" s="95">
        <v>4</v>
      </c>
      <c r="B8" s="110" t="s">
        <v>86</v>
      </c>
      <c r="C8" s="109" t="s">
        <v>87</v>
      </c>
      <c r="D8" s="98" t="str">
        <f>IF(COUNTIF(เก็บข้อมูลHRD!$B$7:$B$1942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 x14ac:dyDescent="0.6">
      <c r="A9" s="95">
        <v>5</v>
      </c>
      <c r="B9" s="111" t="s">
        <v>88</v>
      </c>
      <c r="C9" s="111" t="s">
        <v>89</v>
      </c>
      <c r="D9" s="98" t="str">
        <f>IF(COUNTIF(เก็บข้อมูลHRD!$B$7:$B$1942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 x14ac:dyDescent="0.6">
      <c r="A10" s="95">
        <v>6</v>
      </c>
      <c r="B10" s="112" t="s">
        <v>90</v>
      </c>
      <c r="C10" s="111" t="s">
        <v>66</v>
      </c>
      <c r="D10" s="98" t="str">
        <f>IF(COUNTIF(เก็บข้อมูลHRD!$B$7:$B$1942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 x14ac:dyDescent="0.6">
      <c r="A11" s="95">
        <v>7</v>
      </c>
      <c r="B11" s="108" t="s">
        <v>91</v>
      </c>
      <c r="C11" s="109" t="s">
        <v>92</v>
      </c>
      <c r="D11" s="98" t="str">
        <f>IF(COUNTIF(เก็บข้อมูลHRD!$B$7:$B$1942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 x14ac:dyDescent="0.6">
      <c r="A12" s="95">
        <v>8</v>
      </c>
      <c r="B12" s="108" t="s">
        <v>93</v>
      </c>
      <c r="C12" s="109" t="s">
        <v>94</v>
      </c>
      <c r="D12" s="98" t="str">
        <f>IF(COUNTIF(เก็บข้อมูลHRD!$B$7:$B$1942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 x14ac:dyDescent="0.6">
      <c r="A13" s="95">
        <v>9</v>
      </c>
      <c r="B13" s="108" t="s">
        <v>95</v>
      </c>
      <c r="C13" s="111" t="s">
        <v>66</v>
      </c>
      <c r="D13" s="98" t="str">
        <f>IF(COUNTIF(เก็บข้อมูลHRD!$B$7:$B$1942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 x14ac:dyDescent="0.6">
      <c r="A14" s="95">
        <v>10</v>
      </c>
      <c r="B14" s="108" t="s">
        <v>96</v>
      </c>
      <c r="C14" s="109" t="s">
        <v>97</v>
      </c>
      <c r="D14" s="98" t="str">
        <f>IF(COUNTIF(เก็บข้อมูลHRD!$B$7:$B$1942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 x14ac:dyDescent="0.6">
      <c r="A15" s="95">
        <v>11</v>
      </c>
      <c r="B15" s="108" t="s">
        <v>98</v>
      </c>
      <c r="C15" s="109" t="s">
        <v>99</v>
      </c>
      <c r="D15" s="98" t="str">
        <f>IF(COUNTIF(เก็บข้อมูลHRD!$B$7:$B$1942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 x14ac:dyDescent="0.6">
      <c r="A16" s="95">
        <v>12</v>
      </c>
      <c r="B16" s="108" t="s">
        <v>100</v>
      </c>
      <c r="C16" s="109" t="s">
        <v>87</v>
      </c>
      <c r="D16" s="98" t="str">
        <f>IF(COUNTIF(เก็บข้อมูลHRD!$B$7:$B$1942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 x14ac:dyDescent="0.6">
      <c r="A17" s="95">
        <v>13</v>
      </c>
      <c r="B17" s="108" t="s">
        <v>101</v>
      </c>
      <c r="C17" s="109" t="s">
        <v>102</v>
      </c>
      <c r="D17" s="98" t="str">
        <f>IF(COUNTIF(เก็บข้อมูลHRD!$B$7:$B$1942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 x14ac:dyDescent="0.6">
      <c r="A18" s="95">
        <v>14</v>
      </c>
      <c r="B18" s="108" t="s">
        <v>103</v>
      </c>
      <c r="C18" s="109" t="s">
        <v>66</v>
      </c>
      <c r="D18" s="98" t="str">
        <f>IF(COUNTIF(เก็บข้อมูลHRD!$B$7:$B$1942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 x14ac:dyDescent="0.6">
      <c r="A19" s="95">
        <v>15</v>
      </c>
      <c r="B19" s="108" t="s">
        <v>104</v>
      </c>
      <c r="C19" s="109" t="s">
        <v>105</v>
      </c>
      <c r="D19" s="98" t="str">
        <f>IF(COUNTIF(เก็บข้อมูลHRD!$B$7:$B$1942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 x14ac:dyDescent="0.6">
      <c r="A20" s="95">
        <v>16</v>
      </c>
      <c r="B20" s="108" t="s">
        <v>106</v>
      </c>
      <c r="C20" s="109" t="s">
        <v>107</v>
      </c>
      <c r="D20" s="98" t="str">
        <f>IF(COUNTIF(เก็บข้อมูลHRD!$B$7:$B$1942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 x14ac:dyDescent="0.6">
      <c r="A21" s="95">
        <v>17</v>
      </c>
      <c r="B21" s="111" t="s">
        <v>108</v>
      </c>
      <c r="C21" s="109" t="s">
        <v>109</v>
      </c>
      <c r="D21" s="98" t="str">
        <f>IF(COUNTIF(เก็บข้อมูลHRD!$B$7:$B$1942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 x14ac:dyDescent="0.6">
      <c r="A22" s="95">
        <v>18</v>
      </c>
      <c r="B22" s="110" t="s">
        <v>110</v>
      </c>
      <c r="C22" s="109" t="s">
        <v>111</v>
      </c>
      <c r="D22" s="98" t="str">
        <f>IF(COUNTIF(เก็บข้อมูลHRD!$B$7:$B$1942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 x14ac:dyDescent="0.6">
      <c r="A23" s="95">
        <v>19</v>
      </c>
      <c r="B23" s="108" t="s">
        <v>112</v>
      </c>
      <c r="C23" s="109" t="s">
        <v>113</v>
      </c>
      <c r="D23" s="98" t="str">
        <f>IF(COUNTIF(เก็บข้อมูลHRD!$B$7:$B$1942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  <row r="24" spans="1:4" x14ac:dyDescent="0.6">
      <c r="A24" s="95">
        <v>20</v>
      </c>
      <c r="B24" s="108" t="s">
        <v>114</v>
      </c>
      <c r="C24" s="109" t="s">
        <v>115</v>
      </c>
      <c r="D24" s="98" t="str">
        <f>IF(COUNTIF(เก็บข้อมูลHRD!$B$7:$B$1942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 x14ac:dyDescent="0.6">
      <c r="A25" s="95">
        <v>21</v>
      </c>
      <c r="B25" s="108" t="s">
        <v>116</v>
      </c>
      <c r="C25" s="109" t="s">
        <v>117</v>
      </c>
      <c r="D25" s="98" t="str">
        <f>IF(COUNTIF(เก็บข้อมูลHRD!$B$7:$B$1942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 x14ac:dyDescent="0.6">
      <c r="A26" s="95">
        <v>22</v>
      </c>
      <c r="B26" s="108" t="s">
        <v>118</v>
      </c>
      <c r="C26" s="109" t="s">
        <v>87</v>
      </c>
      <c r="D26" s="98" t="str">
        <f>IF(COUNTIF(เก็บข้อมูลHRD!$B$7:$B$1942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</row>
    <row r="27" spans="1:4" x14ac:dyDescent="0.6">
      <c r="A27" s="95">
        <v>23</v>
      </c>
      <c r="B27" s="113" t="s">
        <v>79</v>
      </c>
      <c r="C27" s="109" t="s">
        <v>119</v>
      </c>
      <c r="D27" s="98" t="str">
        <f>IF(COUNTIF(เก็บข้อมูลHRD!$B$7:$B$1942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 x14ac:dyDescent="0.6">
      <c r="A28" s="95">
        <v>24</v>
      </c>
      <c r="B28" s="111" t="s">
        <v>120</v>
      </c>
      <c r="C28" s="109" t="s">
        <v>115</v>
      </c>
      <c r="D28" s="98" t="str">
        <f>IF(COUNTIF(เก็บข้อมูลHRD!$B$7:$B$1942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 x14ac:dyDescent="0.6">
      <c r="A29" s="95">
        <v>25</v>
      </c>
      <c r="B29" s="108" t="s">
        <v>121</v>
      </c>
      <c r="C29" s="109" t="s">
        <v>87</v>
      </c>
      <c r="D29" s="98" t="str">
        <f>IF(COUNTIF(เก็บข้อมูลHRD!$B$7:$B$1942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</row>
    <row r="30" spans="1:4" x14ac:dyDescent="0.6">
      <c r="A30" s="95">
        <v>26</v>
      </c>
      <c r="B30" s="97" t="s">
        <v>122</v>
      </c>
      <c r="C30" s="109" t="s">
        <v>66</v>
      </c>
      <c r="D30" s="98" t="str">
        <f>IF(COUNTIF(เก็บข้อมูลHRD!$B$7:$B$1942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  <row r="31" spans="1:4" x14ac:dyDescent="0.6">
      <c r="A31" s="95">
        <v>27</v>
      </c>
      <c r="B31" s="97" t="s">
        <v>123</v>
      </c>
      <c r="C31" s="109" t="s">
        <v>66</v>
      </c>
      <c r="D31" s="98" t="str">
        <f>IF(COUNTIF(เก็บข้อมูลHRD!$B$7:$B$1942,B31),"ได้รับการพัฒนาแล้ว",IF(B31="","ป้อนรายชื่อบุคลากรเพิ่ม(ถ้ามี)","ยังไม่ได้รับการพัฒนา"))</f>
        <v>ได้รับการพัฒนาแล้ว</v>
      </c>
    </row>
    <row r="32" spans="1:4" x14ac:dyDescent="0.6">
      <c r="A32" s="95">
        <v>28</v>
      </c>
      <c r="B32" s="97" t="s">
        <v>124</v>
      </c>
      <c r="C32" s="109" t="s">
        <v>66</v>
      </c>
      <c r="D32" s="98" t="str">
        <f>IF(COUNTIF(เก็บข้อมูลHRD!$B$7:$B$1942,B32),"ได้รับการพัฒนาแล้ว",IF(B32="","ป้อนรายชื่อบุคลากรเพิ่ม(ถ้ามี)","ยังไม่ได้รับการพัฒนา"))</f>
        <v>ได้รับการพัฒนาแล้ว</v>
      </c>
    </row>
    <row r="33" spans="1:4" x14ac:dyDescent="0.6">
      <c r="A33" s="95">
        <v>29</v>
      </c>
      <c r="B33" s="114" t="s">
        <v>128</v>
      </c>
      <c r="C33" s="114" t="s">
        <v>129</v>
      </c>
      <c r="D33" s="98" t="str">
        <f>IF(COUNTIF(เก็บข้อมูลHRD!$B$7:$B$1942,B33),"ได้รับการพัฒนาแล้ว",IF(B33="","ป้อนรายชื่อบุคลากรเพิ่ม(ถ้ามี)","ยังไม่ได้รับการพัฒนา"))</f>
        <v>ได้รับการพัฒนาแล้ว</v>
      </c>
    </row>
    <row r="34" spans="1:4" x14ac:dyDescent="0.6">
      <c r="A34" s="95">
        <v>30</v>
      </c>
      <c r="B34" s="114" t="s">
        <v>130</v>
      </c>
      <c r="C34" s="114" t="s">
        <v>131</v>
      </c>
      <c r="D34" s="98" t="str">
        <f>IF(COUNTIF(เก็บข้อมูลHRD!$B$7:$B$1942,B34),"ได้รับการพัฒนาแล้ว",IF(B34="","ป้อนรายชื่อบุคลากรเพิ่ม(ถ้ามี)","ยังไม่ได้รับการพัฒนา"))</f>
        <v>ได้รับการพัฒนาแล้ว</v>
      </c>
    </row>
    <row r="35" spans="1:4" x14ac:dyDescent="0.6">
      <c r="A35" s="95">
        <v>31</v>
      </c>
      <c r="B35" s="97" t="s">
        <v>132</v>
      </c>
      <c r="C35" s="97" t="s">
        <v>133</v>
      </c>
      <c r="D35" s="98" t="str">
        <f>IF(COUNTIF(เก็บข้อมูลHRD!$B$7:$B$1942,B35),"ได้รับการพัฒนาแล้ว",IF(B35="","ป้อนรายชื่อบุคลากรเพิ่ม(ถ้ามี)","ยังไม่ได้รับการพัฒนา"))</f>
        <v>ได้รับการพัฒนาแล้ว</v>
      </c>
    </row>
    <row r="36" spans="1:4" x14ac:dyDescent="0.6">
      <c r="A36" s="95">
        <v>32</v>
      </c>
      <c r="B36" s="114" t="s">
        <v>134</v>
      </c>
      <c r="C36" s="114" t="s">
        <v>135</v>
      </c>
      <c r="D36" s="98" t="str">
        <f>IF(COUNTIF(เก็บข้อมูลHRD!$B$7:$B$1942,B36),"ได้รับการพัฒนาแล้ว",IF(B36="","ป้อนรายชื่อบุคลากรเพิ่ม(ถ้ามี)","ยังไม่ได้รับการพัฒนา"))</f>
        <v>ได้รับการพัฒนาแล้ว</v>
      </c>
    </row>
    <row r="37" spans="1:4" x14ac:dyDescent="0.6">
      <c r="A37" s="95">
        <v>33</v>
      </c>
      <c r="B37" s="114" t="s">
        <v>136</v>
      </c>
      <c r="C37" s="114" t="s">
        <v>135</v>
      </c>
      <c r="D37" s="98" t="str">
        <f>IF(COUNTIF(เก็บข้อมูลHRD!$B$7:$B$1942,B37),"ได้รับการพัฒนาแล้ว",IF(B37="","ป้อนรายชื่อบุคลากรเพิ่ม(ถ้ามี)","ยังไม่ได้รับการพัฒนา"))</f>
        <v>ได้รับการพัฒนาแล้ว</v>
      </c>
    </row>
    <row r="38" spans="1:4" x14ac:dyDescent="0.6">
      <c r="A38" s="95">
        <v>34</v>
      </c>
      <c r="B38" s="114" t="s">
        <v>137</v>
      </c>
      <c r="C38" s="114" t="s">
        <v>135</v>
      </c>
      <c r="D38" s="98" t="str">
        <f>IF(COUNTIF(เก็บข้อมูลHRD!$B$7:$B$1942,B38),"ได้รับการพัฒนาแล้ว",IF(B38="","ป้อนรายชื่อบุคลากรเพิ่ม(ถ้ามี)","ยังไม่ได้รับการพัฒนา"))</f>
        <v>ได้รับการพัฒนาแล้ว</v>
      </c>
    </row>
    <row r="39" spans="1:4" x14ac:dyDescent="0.6">
      <c r="A39" s="95">
        <v>35</v>
      </c>
      <c r="B39" s="114" t="s">
        <v>138</v>
      </c>
      <c r="C39" s="114" t="s">
        <v>135</v>
      </c>
      <c r="D39" s="98" t="str">
        <f>IF(COUNTIF(เก็บข้อมูลHRD!$B$7:$B$1942,B39),"ได้รับการพัฒนาแล้ว",IF(B39="","ป้อนรายชื่อบุคลากรเพิ่ม(ถ้ามี)","ยังไม่ได้รับการพัฒนา"))</f>
        <v>ได้รับการพัฒนาแล้ว</v>
      </c>
    </row>
    <row r="40" spans="1:4" x14ac:dyDescent="0.6">
      <c r="A40" s="95">
        <v>36</v>
      </c>
      <c r="B40" s="114" t="s">
        <v>139</v>
      </c>
      <c r="C40" s="114" t="s">
        <v>140</v>
      </c>
      <c r="D40" s="98" t="str">
        <f>IF(COUNTIF(เก็บข้อมูลHRD!$B$7:$B$1942,B40),"ได้รับการพัฒนาแล้ว",IF(B40="","ป้อนรายชื่อบุคลากรเพิ่ม(ถ้ามี)","ยังไม่ได้รับการพัฒนา"))</f>
        <v>ได้รับการพัฒนาแล้ว</v>
      </c>
    </row>
    <row r="41" spans="1:4" x14ac:dyDescent="0.6">
      <c r="A41" s="95">
        <v>37</v>
      </c>
      <c r="B41" s="114" t="s">
        <v>141</v>
      </c>
      <c r="C41" s="114" t="s">
        <v>142</v>
      </c>
      <c r="D41" s="98" t="str">
        <f>IF(COUNTIF(เก็บข้อมูลHRD!$B$7:$B$1942,B41),"ได้รับการพัฒนาแล้ว",IF(B41="","ป้อนรายชื่อบุคลากรเพิ่ม(ถ้ามี)","ยังไม่ได้รับการพัฒนา"))</f>
        <v>ได้รับการพัฒนาแล้ว</v>
      </c>
    </row>
    <row r="42" spans="1:4" x14ac:dyDescent="0.6">
      <c r="A42" s="95">
        <v>38</v>
      </c>
      <c r="B42" s="114" t="s">
        <v>143</v>
      </c>
      <c r="C42" s="114" t="s">
        <v>142</v>
      </c>
      <c r="D42" s="98" t="str">
        <f>IF(COUNTIF(เก็บข้อมูลHRD!$B$7:$B$1942,B42),"ได้รับการพัฒนาแล้ว",IF(B42="","ป้อนรายชื่อบุคลากรเพิ่ม(ถ้ามี)","ยังไม่ได้รับการพัฒนา"))</f>
        <v>ได้รับการพัฒนาแล้ว</v>
      </c>
    </row>
    <row r="43" spans="1:4" x14ac:dyDescent="0.6">
      <c r="A43" s="95">
        <v>39</v>
      </c>
      <c r="B43" s="114" t="s">
        <v>144</v>
      </c>
      <c r="C43" s="114" t="s">
        <v>135</v>
      </c>
      <c r="D43" s="98" t="str">
        <f>IF(COUNTIF(เก็บข้อมูลHRD!$B$7:$B$1942,B43),"ได้รับการพัฒนาแล้ว",IF(B43="","ป้อนรายชื่อบุคลากรเพิ่ม(ถ้ามี)","ยังไม่ได้รับการพัฒนา"))</f>
        <v>ได้รับการพัฒนาแล้ว</v>
      </c>
    </row>
    <row r="44" spans="1:4" x14ac:dyDescent="0.6">
      <c r="A44" s="95">
        <v>40</v>
      </c>
      <c r="B44" s="115" t="s">
        <v>145</v>
      </c>
      <c r="C44" s="114" t="s">
        <v>142</v>
      </c>
      <c r="D44" s="98" t="str">
        <f>IF(COUNTIF(เก็บข้อมูลHRD!$B$7:$B$1942,B44),"ได้รับการพัฒนาแล้ว",IF(B44="","ป้อนรายชื่อบุคลากรเพิ่ม(ถ้ามี)","ยังไม่ได้รับการพัฒนา"))</f>
        <v>ได้รับการพัฒนาแล้ว</v>
      </c>
    </row>
    <row r="45" spans="1:4" x14ac:dyDescent="0.6">
      <c r="A45" s="95">
        <v>41</v>
      </c>
      <c r="B45" s="114" t="s">
        <v>146</v>
      </c>
      <c r="C45" s="114" t="s">
        <v>142</v>
      </c>
      <c r="D45" s="98" t="str">
        <f>IF(COUNTIF(เก็บข้อมูลHRD!$B$7:$B$1942,B45),"ได้รับการพัฒนาแล้ว",IF(B45="","ป้อนรายชื่อบุคลากรเพิ่ม(ถ้ามี)","ยังไม่ได้รับการพัฒนา"))</f>
        <v>ได้รับการพัฒนาแล้ว</v>
      </c>
    </row>
    <row r="46" spans="1:4" x14ac:dyDescent="0.6">
      <c r="A46" s="95">
        <v>42</v>
      </c>
      <c r="B46" s="115" t="s">
        <v>147</v>
      </c>
      <c r="C46" s="114" t="s">
        <v>135</v>
      </c>
      <c r="D46" s="98" t="str">
        <f>IF(COUNTIF(เก็บข้อมูลHRD!$B$7:$B$1942,B46),"ได้รับการพัฒนาแล้ว",IF(B46="","ป้อนรายชื่อบุคลากรเพิ่ม(ถ้ามี)","ยังไม่ได้รับการพัฒนา"))</f>
        <v>ได้รับการพัฒนาแล้ว</v>
      </c>
    </row>
    <row r="47" spans="1:4" x14ac:dyDescent="0.6">
      <c r="A47" s="95">
        <v>43</v>
      </c>
      <c r="B47" s="114" t="s">
        <v>148</v>
      </c>
      <c r="C47" s="114" t="s">
        <v>140</v>
      </c>
      <c r="D47" s="98" t="str">
        <f>IF(COUNTIF(เก็บข้อมูลHRD!$B$7:$B$1942,B47),"ได้รับการพัฒนาแล้ว",IF(B47="","ป้อนรายชื่อบุคลากรเพิ่ม(ถ้ามี)","ยังไม่ได้รับการพัฒนา"))</f>
        <v>ได้รับการพัฒนาแล้ว</v>
      </c>
    </row>
    <row r="48" spans="1:4" x14ac:dyDescent="0.6">
      <c r="A48" s="95">
        <v>44</v>
      </c>
      <c r="B48" s="116" t="s">
        <v>149</v>
      </c>
      <c r="C48" s="114" t="s">
        <v>140</v>
      </c>
      <c r="D48" s="98" t="str">
        <f>IF(COUNTIF(เก็บข้อมูลHRD!$B$7:$B$1942,B48),"ได้รับการพัฒนาแล้ว",IF(B48="","ป้อนรายชื่อบุคลากรเพิ่ม(ถ้ามี)","ยังไม่ได้รับการพัฒนา"))</f>
        <v>ได้รับการพัฒนาแล้ว</v>
      </c>
    </row>
    <row r="49" spans="1:4" x14ac:dyDescent="0.6">
      <c r="A49" s="95">
        <v>45</v>
      </c>
      <c r="B49" s="97" t="s">
        <v>150</v>
      </c>
      <c r="C49" s="114" t="s">
        <v>140</v>
      </c>
      <c r="D49" s="98" t="str">
        <f>IF(COUNTIF(เก็บข้อมูลHRD!$B$7:$B$1942,B49),"ได้รับการพัฒนาแล้ว",IF(B49="","ป้อนรายชื่อบุคลากรเพิ่ม(ถ้ามี)","ยังไม่ได้รับการพัฒนา"))</f>
        <v>ได้รับการพัฒนาแล้ว</v>
      </c>
    </row>
    <row r="50" spans="1:4" x14ac:dyDescent="0.6">
      <c r="A50" s="95">
        <v>46</v>
      </c>
      <c r="B50" s="116" t="s">
        <v>151</v>
      </c>
      <c r="C50" s="114" t="s">
        <v>140</v>
      </c>
      <c r="D50" s="98" t="str">
        <f>IF(COUNTIF(เก็บข้อมูลHRD!$B$7:$B$1942,B50),"ได้รับการพัฒนาแล้ว",IF(B50="","ป้อนรายชื่อบุคลากรเพิ่ม(ถ้ามี)","ยังไม่ได้รับการพัฒนา"))</f>
        <v>ได้รับการพัฒนาแล้ว</v>
      </c>
    </row>
    <row r="51" spans="1:4" x14ac:dyDescent="0.6">
      <c r="A51" s="95">
        <v>47</v>
      </c>
      <c r="B51" s="114" t="s">
        <v>152</v>
      </c>
      <c r="C51" s="114" t="s">
        <v>135</v>
      </c>
      <c r="D51" s="98" t="str">
        <f>IF(COUNTIF(เก็บข้อมูลHRD!$B$7:$B$1942,B51),"ได้รับการพัฒนาแล้ว",IF(B51="","ป้อนรายชื่อบุคลากรเพิ่ม(ถ้ามี)","ยังไม่ได้รับการพัฒนา"))</f>
        <v>ได้รับการพัฒนาแล้ว</v>
      </c>
    </row>
    <row r="52" spans="1:4" x14ac:dyDescent="0.6">
      <c r="A52" s="95">
        <v>48</v>
      </c>
      <c r="B52" s="114" t="s">
        <v>153</v>
      </c>
      <c r="C52" s="114" t="s">
        <v>135</v>
      </c>
      <c r="D52" s="98" t="str">
        <f>IF(COUNTIF(เก็บข้อมูลHRD!$B$7:$B$1942,B52),"ได้รับการพัฒนาแล้ว",IF(B52="","ป้อนรายชื่อบุคลากรเพิ่ม(ถ้ามี)","ยังไม่ได้รับการพัฒนา"))</f>
        <v>ได้รับการพัฒนาแล้ว</v>
      </c>
    </row>
    <row r="53" spans="1:4" x14ac:dyDescent="0.6">
      <c r="A53" s="95">
        <v>49</v>
      </c>
      <c r="B53" s="114" t="s">
        <v>154</v>
      </c>
      <c r="C53" s="114" t="s">
        <v>135</v>
      </c>
      <c r="D53" s="98" t="str">
        <f>IF(COUNTIF(เก็บข้อมูลHRD!$B$7:$B$1942,B53),"ได้รับการพัฒนาแล้ว",IF(B53="","ป้อนรายชื่อบุคลากรเพิ่ม(ถ้ามี)","ยังไม่ได้รับการพัฒนา"))</f>
        <v>ได้รับการพัฒนาแล้ว</v>
      </c>
    </row>
    <row r="54" spans="1:4" x14ac:dyDescent="0.6">
      <c r="A54" s="95">
        <v>50</v>
      </c>
      <c r="B54" s="114" t="s">
        <v>155</v>
      </c>
      <c r="C54" s="114" t="s">
        <v>135</v>
      </c>
      <c r="D54" s="98" t="str">
        <f>IF(COUNTIF(เก็บข้อมูลHRD!$B$7:$B$1942,B54),"ได้รับการพัฒนาแล้ว",IF(B54="","ป้อนรายชื่อบุคลากรเพิ่ม(ถ้ามี)","ยังไม่ได้รับการพัฒนา"))</f>
        <v>ได้รับการพัฒนาแล้ว</v>
      </c>
    </row>
    <row r="55" spans="1:4" x14ac:dyDescent="0.6">
      <c r="A55" s="95">
        <v>51</v>
      </c>
      <c r="B55" s="116" t="s">
        <v>156</v>
      </c>
      <c r="C55" s="114" t="s">
        <v>135</v>
      </c>
      <c r="D55" s="98" t="str">
        <f>IF(COUNTIF(เก็บข้อมูลHRD!$B$7:$B$1942,B55),"ได้รับการพัฒนาแล้ว",IF(B55="","ป้อนรายชื่อบุคลากรเพิ่ม(ถ้ามี)","ยังไม่ได้รับการพัฒนา"))</f>
        <v>ได้รับการพัฒนาแล้ว</v>
      </c>
    </row>
    <row r="56" spans="1:4" x14ac:dyDescent="0.6">
      <c r="A56" s="95">
        <v>52</v>
      </c>
      <c r="B56" s="114" t="s">
        <v>157</v>
      </c>
      <c r="C56" s="114" t="s">
        <v>135</v>
      </c>
      <c r="D56" s="98" t="str">
        <f>IF(COUNTIF(เก็บข้อมูลHRD!$B$7:$B$1942,B56),"ได้รับการพัฒนาแล้ว",IF(B56="","ป้อนรายชื่อบุคลากรเพิ่ม(ถ้ามี)","ยังไม่ได้รับการพัฒนา"))</f>
        <v>ได้รับการพัฒนาแล้ว</v>
      </c>
    </row>
    <row r="57" spans="1:4" x14ac:dyDescent="0.6">
      <c r="A57" s="95">
        <v>53</v>
      </c>
      <c r="B57" s="114" t="s">
        <v>158</v>
      </c>
      <c r="C57" s="114" t="s">
        <v>135</v>
      </c>
      <c r="D57" s="98" t="str">
        <f>IF(COUNTIF(เก็บข้อมูลHRD!$B$7:$B$1942,B57),"ได้รับการพัฒนาแล้ว",IF(B57="","ป้อนรายชื่อบุคลากรเพิ่ม(ถ้ามี)","ยังไม่ได้รับการพัฒนา"))</f>
        <v>ได้รับการพัฒนาแล้ว</v>
      </c>
    </row>
    <row r="58" spans="1:4" x14ac:dyDescent="0.6">
      <c r="A58" s="95">
        <v>54</v>
      </c>
      <c r="B58" s="114" t="s">
        <v>159</v>
      </c>
      <c r="C58" s="114" t="s">
        <v>135</v>
      </c>
      <c r="D58" s="98" t="str">
        <f>IF(COUNTIF(เก็บข้อมูลHRD!$B$7:$B$1942,B58),"ได้รับการพัฒนาแล้ว",IF(B58="","ป้อนรายชื่อบุคลากรเพิ่ม(ถ้ามี)","ยังไม่ได้รับการพัฒนา"))</f>
        <v>ได้รับการพัฒนาแล้ว</v>
      </c>
    </row>
    <row r="59" spans="1:4" x14ac:dyDescent="0.6">
      <c r="A59" s="95">
        <v>55</v>
      </c>
      <c r="B59" s="114" t="s">
        <v>160</v>
      </c>
      <c r="C59" s="114" t="s">
        <v>135</v>
      </c>
      <c r="D59" s="98" t="str">
        <f>IF(COUNTIF(เก็บข้อมูลHRD!$B$7:$B$1942,B59),"ได้รับการพัฒนาแล้ว",IF(B59="","ป้อนรายชื่อบุคลากรเพิ่ม(ถ้ามี)","ยังไม่ได้รับการพัฒนา"))</f>
        <v>ได้รับการพัฒนาแล้ว</v>
      </c>
    </row>
    <row r="60" spans="1:4" x14ac:dyDescent="0.6">
      <c r="A60" s="95">
        <v>56</v>
      </c>
      <c r="B60" s="114" t="s">
        <v>161</v>
      </c>
      <c r="C60" s="114" t="s">
        <v>135</v>
      </c>
      <c r="D60" s="98" t="str">
        <f>IF(COUNTIF(เก็บข้อมูลHRD!$B$7:$B$1942,B60),"ได้รับการพัฒนาแล้ว",IF(B60="","ป้อนรายชื่อบุคลากรเพิ่ม(ถ้ามี)","ยังไม่ได้รับการพัฒนา"))</f>
        <v>ได้รับการพัฒนาแล้ว</v>
      </c>
    </row>
    <row r="61" spans="1:4" x14ac:dyDescent="0.6">
      <c r="A61" s="95">
        <v>57</v>
      </c>
      <c r="B61" s="114" t="s">
        <v>162</v>
      </c>
      <c r="C61" s="114" t="s">
        <v>135</v>
      </c>
      <c r="D61" s="98" t="str">
        <f>IF(COUNTIF(เก็บข้อมูลHRD!$B$7:$B$1942,B61),"ได้รับการพัฒนาแล้ว",IF(B61="","ป้อนรายชื่อบุคลากรเพิ่ม(ถ้ามี)","ยังไม่ได้รับการพัฒนา"))</f>
        <v>ได้รับการพัฒนาแล้ว</v>
      </c>
    </row>
    <row r="62" spans="1:4" x14ac:dyDescent="0.6">
      <c r="A62" s="95">
        <v>58</v>
      </c>
      <c r="B62" s="114" t="s">
        <v>163</v>
      </c>
      <c r="C62" s="114" t="s">
        <v>135</v>
      </c>
      <c r="D62" s="98" t="str">
        <f>IF(COUNTIF(เก็บข้อมูลHRD!$B$7:$B$1942,B62),"ได้รับการพัฒนาแล้ว",IF(B62="","ป้อนรายชื่อบุคลากรเพิ่ม(ถ้ามี)","ยังไม่ได้รับการพัฒนา"))</f>
        <v>ได้รับการพัฒนาแล้ว</v>
      </c>
    </row>
    <row r="63" spans="1:4" x14ac:dyDescent="0.6">
      <c r="A63" s="95">
        <v>59</v>
      </c>
      <c r="B63" s="114" t="s">
        <v>164</v>
      </c>
      <c r="C63" s="114" t="s">
        <v>135</v>
      </c>
      <c r="D63" s="98" t="str">
        <f>IF(COUNTIF(เก็บข้อมูลHRD!$B$7:$B$1942,B63),"ได้รับการพัฒนาแล้ว",IF(B63="","ป้อนรายชื่อบุคลากรเพิ่ม(ถ้ามี)","ยังไม่ได้รับการพัฒนา"))</f>
        <v>ได้รับการพัฒนาแล้ว</v>
      </c>
    </row>
    <row r="64" spans="1:4" x14ac:dyDescent="0.6">
      <c r="A64" s="95">
        <v>60</v>
      </c>
      <c r="B64" s="114" t="s">
        <v>165</v>
      </c>
      <c r="C64" s="114" t="s">
        <v>135</v>
      </c>
      <c r="D64" s="98" t="str">
        <f>IF(COUNTIF(เก็บข้อมูลHRD!$B$7:$B$1942,B64),"ได้รับการพัฒนาแล้ว",IF(B64="","ป้อนรายชื่อบุคลากรเพิ่ม(ถ้ามี)","ยังไม่ได้รับการพัฒนา"))</f>
        <v>ได้รับการพัฒนาแล้ว</v>
      </c>
    </row>
    <row r="65" spans="1:4" x14ac:dyDescent="0.6">
      <c r="A65" s="95">
        <v>61</v>
      </c>
      <c r="B65" s="114" t="s">
        <v>166</v>
      </c>
      <c r="C65" s="114" t="s">
        <v>135</v>
      </c>
      <c r="D65" s="98" t="str">
        <f>IF(COUNTIF(เก็บข้อมูลHRD!$B$7:$B$1942,B65),"ได้รับการพัฒนาแล้ว",IF(B65="","ป้อนรายชื่อบุคลากรเพิ่ม(ถ้ามี)","ยังไม่ได้รับการพัฒนา"))</f>
        <v>ได้รับการพัฒนาแล้ว</v>
      </c>
    </row>
    <row r="66" spans="1:4" x14ac:dyDescent="0.6">
      <c r="A66" s="95">
        <v>62</v>
      </c>
      <c r="B66" s="114" t="s">
        <v>167</v>
      </c>
      <c r="C66" s="114" t="s">
        <v>135</v>
      </c>
      <c r="D66" s="98" t="str">
        <f>IF(COUNTIF(เก็บข้อมูลHRD!$B$7:$B$1942,B66),"ได้รับการพัฒนาแล้ว",IF(B66="","ป้อนรายชื่อบุคลากรเพิ่ม(ถ้ามี)","ยังไม่ได้รับการพัฒนา"))</f>
        <v>ได้รับการพัฒนาแล้ว</v>
      </c>
    </row>
    <row r="67" spans="1:4" x14ac:dyDescent="0.6">
      <c r="A67" s="95">
        <v>63</v>
      </c>
      <c r="B67" s="114" t="s">
        <v>168</v>
      </c>
      <c r="C67" s="114" t="s">
        <v>135</v>
      </c>
      <c r="D67" s="98" t="str">
        <f>IF(COUNTIF(เก็บข้อมูลHRD!$B$7:$B$1942,B67),"ได้รับการพัฒนาแล้ว",IF(B67="","ป้อนรายชื่อบุคลากรเพิ่ม(ถ้ามี)","ยังไม่ได้รับการพัฒนา"))</f>
        <v>ได้รับการพัฒนาแล้ว</v>
      </c>
    </row>
    <row r="68" spans="1:4" x14ac:dyDescent="0.6">
      <c r="A68" s="95">
        <v>64</v>
      </c>
      <c r="B68" s="116" t="s">
        <v>169</v>
      </c>
      <c r="C68" s="114" t="s">
        <v>140</v>
      </c>
      <c r="D68" s="98" t="str">
        <f>IF(COUNTIF(เก็บข้อมูลHRD!$B$7:$B$1942,B68),"ได้รับการพัฒนาแล้ว",IF(B68="","ป้อนรายชื่อบุคลากรเพิ่ม(ถ้ามี)","ยังไม่ได้รับการพัฒนา"))</f>
        <v>ได้รับการพัฒนาแล้ว</v>
      </c>
    </row>
    <row r="69" spans="1:4" x14ac:dyDescent="0.6">
      <c r="A69" s="95">
        <v>65</v>
      </c>
      <c r="B69" s="108"/>
      <c r="C69" s="109"/>
      <c r="D69" s="98" t="str">
        <f>IF(COUNTIF(เก็บข้อมูลHRD!$B$7:$B$1942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6">
      <c r="A70" s="95">
        <v>66</v>
      </c>
      <c r="B70" s="108"/>
      <c r="C70" s="109"/>
      <c r="D70" s="98" t="str">
        <f>IF(COUNTIF(เก็บข้อมูลHRD!$B$7:$B$1942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6">
      <c r="A71" s="95">
        <v>67</v>
      </c>
      <c r="B71" s="110"/>
      <c r="C71" s="109"/>
      <c r="D71" s="98" t="str">
        <f>IF(COUNTIF(เก็บข้อมูลHRD!$B$7:$B$1942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6">
      <c r="A72" s="95">
        <v>68</v>
      </c>
      <c r="B72" s="110"/>
      <c r="C72" s="109"/>
      <c r="D72" s="98" t="str">
        <f>IF(COUNTIF(เก็บข้อมูลHRD!$B$7:$B$1942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6">
      <c r="A73" s="95">
        <v>69</v>
      </c>
      <c r="B73" s="111"/>
      <c r="C73" s="111"/>
      <c r="D73" s="98" t="str">
        <f>IF(COUNTIF(เก็บข้อมูลHRD!$B$7:$B$1942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6">
      <c r="A74" s="95">
        <v>70</v>
      </c>
      <c r="B74" s="112"/>
      <c r="C74" s="111"/>
      <c r="D74" s="98" t="str">
        <f>IF(COUNTIF(เก็บข้อมูลHRD!$B$7:$B$1942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6">
      <c r="A75" s="95">
        <v>71</v>
      </c>
      <c r="B75" s="108"/>
      <c r="C75" s="109"/>
      <c r="D75" s="98" t="str">
        <f>IF(COUNTIF(เก็บข้อมูลHRD!$B$7:$B$1942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6">
      <c r="A76" s="95">
        <v>72</v>
      </c>
      <c r="B76" s="108"/>
      <c r="C76" s="109"/>
      <c r="D76" s="98" t="str">
        <f>IF(COUNTIF(เก็บข้อมูลHRD!$B$7:$B$1942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6">
      <c r="A77" s="95">
        <v>73</v>
      </c>
      <c r="B77" s="108"/>
      <c r="C77" s="111"/>
      <c r="D77" s="98" t="str">
        <f>IF(COUNTIF(เก็บข้อมูลHRD!$B$7:$B$1942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6">
      <c r="A78" s="95">
        <v>74</v>
      </c>
      <c r="B78" s="108"/>
      <c r="C78" s="109"/>
      <c r="D78" s="98" t="str">
        <f>IF(COUNTIF(เก็บข้อมูลHRD!$B$7:$B$1942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6">
      <c r="A79" s="95">
        <v>75</v>
      </c>
      <c r="B79" s="108"/>
      <c r="C79" s="109"/>
      <c r="D79" s="98" t="str">
        <f>IF(COUNTIF(เก็บข้อมูลHRD!$B$7:$B$1942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6">
      <c r="A80" s="95">
        <v>76</v>
      </c>
      <c r="B80" s="108"/>
      <c r="C80" s="109"/>
      <c r="D80" s="98" t="str">
        <f>IF(COUNTIF(เก็บข้อมูลHRD!$B$7:$B$1942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6">
      <c r="A81" s="95">
        <v>77</v>
      </c>
      <c r="B81" s="108"/>
      <c r="C81" s="109"/>
      <c r="D81" s="98" t="str">
        <f>IF(COUNTIF(เก็บข้อมูลHRD!$B$7:$B$1942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6">
      <c r="A82" s="95">
        <v>78</v>
      </c>
      <c r="B82" s="108"/>
      <c r="C82" s="109"/>
      <c r="D82" s="98" t="str">
        <f>IF(COUNTIF(เก็บข้อมูลHRD!$B$7:$B$1942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6">
      <c r="A83" s="95">
        <v>79</v>
      </c>
      <c r="B83" s="108"/>
      <c r="C83" s="109"/>
      <c r="D83" s="98" t="str">
        <f>IF(COUNTIF(เก็บข้อมูลHRD!$B$7:$B$1942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6">
      <c r="A84" s="95">
        <v>80</v>
      </c>
      <c r="B84" s="108"/>
      <c r="C84" s="109"/>
      <c r="D84" s="98" t="str">
        <f>IF(COUNTIF(เก็บข้อมูลHRD!$B$7:$B$1942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6">
      <c r="A85" s="95">
        <v>81</v>
      </c>
      <c r="B85" s="111"/>
      <c r="C85" s="109"/>
      <c r="D85" s="98" t="str">
        <f>IF(COUNTIF(เก็บข้อมูลHRD!$B$7:$B$1942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6">
      <c r="A86" s="95">
        <v>82</v>
      </c>
      <c r="B86" s="110"/>
      <c r="C86" s="109"/>
      <c r="D86" s="98" t="str">
        <f>IF(COUNTIF(เก็บข้อมูลHRD!$B$7:$B$1942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6">
      <c r="A87" s="95">
        <v>83</v>
      </c>
      <c r="B87" s="108"/>
      <c r="C87" s="109"/>
      <c r="D87" s="98" t="str">
        <f>IF(COUNTIF(เก็บข้อมูลHRD!$B$7:$B$1942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6">
      <c r="A88" s="95">
        <v>84</v>
      </c>
      <c r="B88" s="108"/>
      <c r="C88" s="109"/>
      <c r="D88" s="98" t="str">
        <f>IF(COUNTIF(เก็บข้อมูลHRD!$B$7:$B$1942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6">
      <c r="A89" s="95">
        <v>85</v>
      </c>
      <c r="B89" s="108"/>
      <c r="C89" s="109"/>
      <c r="D89" s="98" t="str">
        <f>IF(COUNTIF(เก็บข้อมูลHRD!$B$7:$B$1942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6">
      <c r="A90" s="95">
        <v>86</v>
      </c>
      <c r="B90" s="108"/>
      <c r="C90" s="109"/>
      <c r="D90" s="98" t="str">
        <f>IF(COUNTIF(เก็บข้อมูลHRD!$B$7:$B$1942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6">
      <c r="A91" s="95">
        <v>87</v>
      </c>
      <c r="B91" s="113"/>
      <c r="C91" s="109"/>
      <c r="D91" s="98" t="str">
        <f>IF(COUNTIF(เก็บข้อมูลHRD!$B$7:$B$1942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6">
      <c r="A92" s="95">
        <v>88</v>
      </c>
      <c r="B92" s="111"/>
      <c r="C92" s="109"/>
      <c r="D92" s="98" t="str">
        <f>IF(COUNTIF(เก็บข้อมูลHRD!$B$7:$B$1942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6">
      <c r="A93" s="95">
        <v>89</v>
      </c>
      <c r="B93" s="108"/>
      <c r="C93" s="109"/>
      <c r="D93" s="98" t="str">
        <f>IF(COUNTIF(เก็บข้อมูลHRD!$B$7:$B$1942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6">
      <c r="A94" s="95">
        <v>90</v>
      </c>
      <c r="B94" s="97"/>
      <c r="C94" s="109"/>
      <c r="D94" s="98" t="str">
        <f>IF(COUNTIF(เก็บข้อมูลHRD!$B$7:$B$1942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6">
      <c r="A95" s="95">
        <v>91</v>
      </c>
      <c r="B95" s="97"/>
      <c r="C95" s="109"/>
      <c r="D95" s="98" t="str">
        <f>IF(COUNTIF(เก็บข้อมูลHRD!$B$7:$B$1942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6">
      <c r="A96" s="95">
        <v>92</v>
      </c>
      <c r="B96" s="97"/>
      <c r="C96" s="109"/>
      <c r="D96" s="98" t="str">
        <f>IF(COUNTIF(เก็บข้อมูลHRD!$B$7:$B$1942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6">
      <c r="A97" s="95">
        <v>93</v>
      </c>
      <c r="B97" s="114"/>
      <c r="C97" s="114"/>
      <c r="D97" s="98" t="str">
        <f>IF(COUNTIF(เก็บข้อมูลHRD!$B$7:$B$1942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6">
      <c r="A98" s="95">
        <v>94</v>
      </c>
      <c r="B98" s="114"/>
      <c r="C98" s="114"/>
      <c r="D98" s="98" t="str">
        <f>IF(COUNTIF(เก็บข้อมูลHRD!$B$7:$B$1942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6">
      <c r="A99" s="95">
        <v>95</v>
      </c>
      <c r="B99" s="97"/>
      <c r="C99" s="97"/>
      <c r="D99" s="98" t="str">
        <f>IF(COUNTIF(เก็บข้อมูลHRD!$B$7:$B$1942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6">
      <c r="A100" s="95">
        <v>96</v>
      </c>
      <c r="B100" s="114"/>
      <c r="C100" s="114"/>
      <c r="D100" s="98" t="str">
        <f>IF(COUNTIF(เก็บข้อมูลHRD!$B$7:$B$1942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6">
      <c r="A101" s="95">
        <v>97</v>
      </c>
      <c r="B101" s="114"/>
      <c r="C101" s="114"/>
      <c r="D101" s="98" t="str">
        <f>IF(COUNTIF(เก็บข้อมูลHRD!$B$7:$B$1942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6">
      <c r="A102" s="95">
        <v>98</v>
      </c>
      <c r="B102" s="114"/>
      <c r="C102" s="114"/>
      <c r="D102" s="98" t="str">
        <f>IF(COUNTIF(เก็บข้อมูลHRD!$B$7:$B$1942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6">
      <c r="A103" s="95">
        <v>99</v>
      </c>
      <c r="B103" s="114"/>
      <c r="C103" s="114"/>
      <c r="D103" s="98" t="str">
        <f>IF(COUNTIF(เก็บข้อมูลHRD!$B$7:$B$1942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6">
      <c r="A104" s="95">
        <v>100</v>
      </c>
      <c r="B104" s="114"/>
      <c r="C104" s="114"/>
      <c r="D104" s="98" t="str">
        <f>IF(COUNTIF(เก็บข้อมูลHRD!$B$7:$B$1942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6">
      <c r="A105" s="95">
        <v>101</v>
      </c>
      <c r="B105" s="114"/>
      <c r="C105" s="114"/>
      <c r="D105" s="98" t="str">
        <f>IF(COUNTIF(เก็บข้อมูลHRD!$B$7:$B$1942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6">
      <c r="A106" s="95">
        <v>102</v>
      </c>
      <c r="B106" s="114"/>
      <c r="C106" s="114"/>
      <c r="D106" s="98" t="str">
        <f>IF(COUNTIF(เก็บข้อมูลHRD!$B$7:$B$1942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6">
      <c r="A107" s="95">
        <v>103</v>
      </c>
      <c r="B107" s="114"/>
      <c r="C107" s="114"/>
      <c r="D107" s="98" t="str">
        <f>IF(COUNTIF(เก็บข้อมูลHRD!$B$7:$B$1942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6">
      <c r="A108" s="95">
        <v>104</v>
      </c>
      <c r="B108" s="115"/>
      <c r="C108" s="114"/>
      <c r="D108" s="98" t="str">
        <f>IF(COUNTIF(เก็บข้อมูลHRD!$B$7:$B$1942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6">
      <c r="A109" s="95">
        <v>105</v>
      </c>
      <c r="B109" s="114"/>
      <c r="C109" s="114"/>
      <c r="D109" s="98" t="str">
        <f>IF(COUNTIF(เก็บข้อมูลHRD!$B$7:$B$1942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6">
      <c r="A110" s="95">
        <v>106</v>
      </c>
      <c r="B110" s="115"/>
      <c r="C110" s="114"/>
      <c r="D110" s="98" t="str">
        <f>IF(COUNTIF(เก็บข้อมูลHRD!$B$7:$B$1942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6">
      <c r="A111" s="95">
        <v>107</v>
      </c>
      <c r="B111" s="114"/>
      <c r="C111" s="114"/>
      <c r="D111" s="98" t="str">
        <f>IF(COUNTIF(เก็บข้อมูลHRD!$B$7:$B$1942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6">
      <c r="A112" s="95">
        <v>108</v>
      </c>
      <c r="B112" s="116"/>
      <c r="C112" s="114"/>
      <c r="D112" s="98" t="str">
        <f>IF(COUNTIF(เก็บข้อมูลHRD!$B$7:$B$1942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6">
      <c r="A113" s="95">
        <v>109</v>
      </c>
      <c r="B113" s="97"/>
      <c r="C113" s="114"/>
      <c r="D113" s="98" t="str">
        <f>IF(COUNTIF(เก็บข้อมูลHRD!$B$7:$B$1942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6">
      <c r="A114" s="95">
        <v>110</v>
      </c>
      <c r="B114" s="116"/>
      <c r="C114" s="114"/>
      <c r="D114" s="98" t="str">
        <f>IF(COUNTIF(เก็บข้อมูลHRD!$B$7:$B$1942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6">
      <c r="A115" s="95">
        <v>111</v>
      </c>
      <c r="B115" s="114"/>
      <c r="C115" s="114"/>
      <c r="D115" s="98" t="str">
        <f>IF(COUNTIF(เก็บข้อมูลHRD!$B$7:$B$1942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6">
      <c r="A116" s="95">
        <v>112</v>
      </c>
      <c r="B116" s="114"/>
      <c r="C116" s="114"/>
      <c r="D116" s="98" t="str">
        <f>IF(COUNTIF(เก็บข้อมูลHRD!$B$7:$B$1942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6">
      <c r="A117" s="95">
        <v>113</v>
      </c>
      <c r="B117" s="114"/>
      <c r="C117" s="114"/>
      <c r="D117" s="98" t="str">
        <f>IF(COUNTIF(เก็บข้อมูลHRD!$B$7:$B$1942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6">
      <c r="A118" s="95">
        <v>114</v>
      </c>
      <c r="B118" s="114"/>
      <c r="C118" s="114"/>
      <c r="D118" s="98" t="str">
        <f>IF(COUNTIF(เก็บข้อมูลHRD!$B$7:$B$1942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6">
      <c r="A119" s="95">
        <v>115</v>
      </c>
      <c r="B119" s="116"/>
      <c r="C119" s="114"/>
      <c r="D119" s="98" t="str">
        <f>IF(COUNTIF(เก็บข้อมูลHRD!$B$7:$B$1942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6">
      <c r="A120" s="95">
        <v>116</v>
      </c>
      <c r="B120" s="114"/>
      <c r="C120" s="114"/>
      <c r="D120" s="98" t="str">
        <f>IF(COUNTIF(เก็บข้อมูลHRD!$B$7:$B$1942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6">
      <c r="A121" s="95">
        <v>117</v>
      </c>
      <c r="B121" s="114"/>
      <c r="C121" s="114"/>
      <c r="D121" s="98" t="str">
        <f>IF(COUNTIF(เก็บข้อมูลHRD!$B$7:$B$1942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6">
      <c r="A122" s="95">
        <v>118</v>
      </c>
      <c r="B122" s="114"/>
      <c r="C122" s="114"/>
      <c r="D122" s="98" t="str">
        <f>IF(COUNTIF(เก็บข้อมูลHRD!$B$7:$B$1942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6">
      <c r="A123" s="95">
        <v>119</v>
      </c>
      <c r="B123" s="114"/>
      <c r="C123" s="114"/>
      <c r="D123" s="98" t="str">
        <f>IF(COUNTIF(เก็บข้อมูลHRD!$B$7:$B$1942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6">
      <c r="A124" s="95">
        <v>120</v>
      </c>
      <c r="B124" s="114"/>
      <c r="C124" s="114"/>
      <c r="D124" s="98" t="str">
        <f>IF(COUNTIF(เก็บข้อมูลHRD!$B$7:$B$1942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6">
      <c r="A125" s="95">
        <v>121</v>
      </c>
      <c r="B125" s="114"/>
      <c r="C125" s="114"/>
      <c r="D125" s="98" t="str">
        <f>IF(COUNTIF(เก็บข้อมูลHRD!$B$7:$B$1942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6">
      <c r="A126" s="95">
        <v>122</v>
      </c>
      <c r="B126" s="114"/>
      <c r="C126" s="114"/>
      <c r="D126" s="98" t="str">
        <f>IF(COUNTIF(เก็บข้อมูลHRD!$B$7:$B$1942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6">
      <c r="A127" s="95">
        <v>123</v>
      </c>
      <c r="B127" s="114"/>
      <c r="C127" s="114"/>
      <c r="D127" s="98" t="str">
        <f>IF(COUNTIF(เก็บข้อมูลHRD!$B$7:$B$1942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6">
      <c r="A128" s="95">
        <v>124</v>
      </c>
      <c r="B128" s="114"/>
      <c r="C128" s="114"/>
      <c r="D128" s="98" t="str">
        <f>IF(COUNTIF(เก็บข้อมูลHRD!$B$7:$B$1942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6">
      <c r="A129" s="95">
        <v>125</v>
      </c>
      <c r="B129" s="114"/>
      <c r="C129" s="114"/>
      <c r="D129" s="98" t="str">
        <f>IF(COUNTIF(เก็บข้อมูลHRD!$B$7:$B$1942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6">
      <c r="A130" s="95">
        <v>126</v>
      </c>
      <c r="B130" s="114"/>
      <c r="C130" s="114"/>
      <c r="D130" s="98" t="str">
        <f>IF(COUNTIF(เก็บข้อมูลHRD!$B$7:$B$1942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6">
      <c r="A131" s="95">
        <v>127</v>
      </c>
      <c r="B131" s="114"/>
      <c r="C131" s="114"/>
      <c r="D131" s="98" t="str">
        <f>IF(COUNTIF(เก็บข้อมูลHRD!$B$7:$B$1942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6">
      <c r="A132" s="95">
        <v>128</v>
      </c>
      <c r="B132" s="116"/>
      <c r="C132" s="114"/>
      <c r="D132" s="98" t="str">
        <f>IF(COUNTIF(เก็บข้อมูลHRD!$B$7:$B$1942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6">
      <c r="A133" s="95">
        <v>129</v>
      </c>
      <c r="B133" s="96"/>
      <c r="C133" s="97"/>
      <c r="D133" s="98" t="str">
        <f>IF(COUNTIF(เก็บข้อมูลHRD!$B$7:$B$1942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6">
      <c r="A134" s="95">
        <v>130</v>
      </c>
      <c r="B134" s="96"/>
      <c r="C134" s="97"/>
      <c r="D134" s="98" t="str">
        <f>IF(COUNTIF(เก็บข้อมูลHRD!$B$7:$B$1942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6">
      <c r="A135" s="95">
        <v>131</v>
      </c>
      <c r="B135" s="96"/>
      <c r="C135" s="97"/>
      <c r="D135" s="98" t="str">
        <f>IF(COUNTIF(เก็บข้อมูลHRD!$B$7:$B$1942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6">
      <c r="A136" s="95">
        <v>132</v>
      </c>
      <c r="B136" s="96"/>
      <c r="C136" s="97"/>
      <c r="D136" s="98" t="str">
        <f>IF(COUNTIF(เก็บข้อมูลHRD!$B$7:$B$1942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6">
      <c r="A137" s="95">
        <v>133</v>
      </c>
      <c r="B137" s="96"/>
      <c r="C137" s="97"/>
      <c r="D137" s="98" t="str">
        <f>IF(COUNTIF(เก็บข้อมูลHRD!$B$7:$B$1942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6">
      <c r="A138" s="95">
        <v>134</v>
      </c>
      <c r="B138" s="96"/>
      <c r="C138" s="97"/>
      <c r="D138" s="98" t="str">
        <f>IF(COUNTIF(เก็บข้อมูลHRD!$B$7:$B$1942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6">
      <c r="A139" s="95">
        <v>135</v>
      </c>
      <c r="B139" s="96"/>
      <c r="C139" s="97"/>
      <c r="D139" s="98" t="str">
        <f>IF(COUNTIF(เก็บข้อมูลHRD!$B$7:$B$1942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6">
      <c r="A140" s="95">
        <v>136</v>
      </c>
      <c r="B140" s="96"/>
      <c r="C140" s="97"/>
      <c r="D140" s="98" t="str">
        <f>IF(COUNTIF(เก็บข้อมูลHRD!$B$7:$B$1942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6">
      <c r="A141" s="95">
        <v>137</v>
      </c>
      <c r="B141" s="96"/>
      <c r="C141" s="97"/>
      <c r="D141" s="98" t="str">
        <f>IF(COUNTIF(เก็บข้อมูลHRD!$B$7:$B$1942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6">
      <c r="A142" s="95">
        <v>138</v>
      </c>
      <c r="B142" s="96"/>
      <c r="C142" s="97"/>
      <c r="D142" s="98" t="str">
        <f>IF(COUNTIF(เก็บข้อมูลHRD!$B$7:$B$1942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6">
      <c r="A143" s="95">
        <v>139</v>
      </c>
      <c r="B143" s="96"/>
      <c r="C143" s="97"/>
      <c r="D143" s="98" t="str">
        <f>IF(COUNTIF(เก็บข้อมูลHRD!$B$7:$B$1942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6">
      <c r="A144" s="95">
        <v>140</v>
      </c>
      <c r="B144" s="96"/>
      <c r="C144" s="97"/>
      <c r="D144" s="98" t="str">
        <f>IF(COUNTIF(เก็บข้อมูลHRD!$B$7:$B$1942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6">
      <c r="A145" s="95">
        <v>141</v>
      </c>
      <c r="B145" s="96"/>
      <c r="C145" s="97"/>
      <c r="D145" s="98" t="str">
        <f>IF(COUNTIF(เก็บข้อมูลHRD!$B$7:$B$1942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6">
      <c r="A146" s="95">
        <v>142</v>
      </c>
      <c r="B146" s="96"/>
      <c r="C146" s="97"/>
      <c r="D146" s="98" t="str">
        <f>IF(COUNTIF(เก็บข้อมูลHRD!$B$7:$B$1942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6">
      <c r="A147" s="95">
        <v>143</v>
      </c>
      <c r="B147" s="96"/>
      <c r="C147" s="97"/>
      <c r="D147" s="98" t="str">
        <f>IF(COUNTIF(เก็บข้อมูลHRD!$B$7:$B$1942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6">
      <c r="A148" s="95">
        <v>144</v>
      </c>
      <c r="B148" s="96"/>
      <c r="C148" s="97"/>
      <c r="D148" s="98" t="str">
        <f>IF(COUNTIF(เก็บข้อมูลHRD!$B$7:$B$1942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6">
      <c r="A149" s="95">
        <v>145</v>
      </c>
      <c r="B149" s="96"/>
      <c r="C149" s="97"/>
      <c r="D149" s="98" t="str">
        <f>IF(COUNTIF(เก็บข้อมูลHRD!$B$7:$B$1942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6">
      <c r="A150" s="95">
        <v>146</v>
      </c>
      <c r="B150" s="96"/>
      <c r="C150" s="97"/>
      <c r="D150" s="98" t="str">
        <f>IF(COUNTIF(เก็บข้อมูลHRD!$B$7:$B$1942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6">
      <c r="A151" s="95">
        <v>147</v>
      </c>
      <c r="B151" s="96"/>
      <c r="C151" s="97"/>
      <c r="D151" s="98" t="str">
        <f>IF(COUNTIF(เก็บข้อมูลHRD!$B$7:$B$1942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6">
      <c r="A152" s="95">
        <v>148</v>
      </c>
      <c r="B152" s="96"/>
      <c r="C152" s="97"/>
      <c r="D152" s="98" t="str">
        <f>IF(COUNTIF(เก็บข้อมูลHRD!$B$7:$B$1942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6">
      <c r="A153" s="95">
        <v>149</v>
      </c>
      <c r="B153" s="96"/>
      <c r="C153" s="97"/>
      <c r="D153" s="98" t="str">
        <f>IF(COUNTIF(เก็บข้อมูลHRD!$B$7:$B$1942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6">
      <c r="A154" s="95">
        <v>150</v>
      </c>
      <c r="B154" s="96"/>
      <c r="C154" s="97"/>
      <c r="D154" s="98" t="str">
        <f>IF(COUNTIF(เก็บข้อมูลHRD!$B$7:$B$1942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HP</cp:lastModifiedBy>
  <cp:lastPrinted>2024-06-13T08:18:28Z</cp:lastPrinted>
  <dcterms:created xsi:type="dcterms:W3CDTF">2019-10-21T02:57:05Z</dcterms:created>
  <dcterms:modified xsi:type="dcterms:W3CDTF">2024-06-24T05:50:47Z</dcterms:modified>
</cp:coreProperties>
</file>